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1295" windowHeight="4815"/>
  </bookViews>
  <sheets>
    <sheet name="Directions" sheetId="6" r:id="rId1"/>
    <sheet name="Income" sheetId="4" r:id="rId2"/>
    <sheet name="Logging Expenses" sheetId="1" r:id="rId3"/>
    <sheet name="Trucking Expenses" sheetId="2" r:id="rId4"/>
    <sheet name="Cash Flow Analysis" sheetId="5" r:id="rId5"/>
    <sheet name="Sheet1" sheetId="7" r:id="rId6"/>
  </sheets>
  <definedNames>
    <definedName name="_xlnm.Print_Area" localSheetId="4">'Cash Flow Analysis'!$A$1:$I$50</definedName>
    <definedName name="_xlnm.Print_Area" localSheetId="0">Directions!$A$1:$P$58</definedName>
  </definedNames>
  <calcPr calcId="125725"/>
</workbook>
</file>

<file path=xl/calcChain.xml><?xml version="1.0" encoding="utf-8"?>
<calcChain xmlns="http://schemas.openxmlformats.org/spreadsheetml/2006/main">
  <c r="D42" i="4"/>
  <c r="D41"/>
  <c r="D40"/>
  <c r="D39"/>
  <c r="D38"/>
  <c r="A36" i="5"/>
  <c r="A37"/>
  <c r="A35"/>
  <c r="A34"/>
  <c r="A33"/>
  <c r="A31"/>
  <c r="A32"/>
  <c r="F17" i="2"/>
  <c r="F3"/>
  <c r="A30" i="5"/>
  <c r="F37" i="1"/>
  <c r="F36"/>
  <c r="F35"/>
  <c r="F34"/>
  <c r="F33"/>
  <c r="F32"/>
  <c r="D51" i="2"/>
  <c r="D50"/>
  <c r="D49"/>
  <c r="D48"/>
  <c r="D47"/>
  <c r="C37" i="5"/>
  <c r="C36"/>
  <c r="C35"/>
  <c r="C34"/>
  <c r="C33"/>
  <c r="C32"/>
  <c r="C31"/>
  <c r="C30"/>
  <c r="C22"/>
  <c r="D61" i="1"/>
  <c r="D60"/>
  <c r="B52" i="2"/>
  <c r="F40"/>
  <c r="D31" i="4"/>
  <c r="D21"/>
  <c r="D11"/>
  <c r="D9"/>
  <c r="D8"/>
  <c r="D7"/>
  <c r="D6"/>
  <c r="I33" i="1"/>
  <c r="G33"/>
  <c r="H38"/>
  <c r="F37" i="2"/>
  <c r="G37" s="1"/>
  <c r="F35"/>
  <c r="G35" s="1"/>
  <c r="F34"/>
  <c r="F33"/>
  <c r="G33" s="1"/>
  <c r="F32"/>
  <c r="F31"/>
  <c r="G31" s="1"/>
  <c r="F30"/>
  <c r="F29"/>
  <c r="G29" s="1"/>
  <c r="F28"/>
  <c r="F27"/>
  <c r="G27" s="1"/>
  <c r="E7"/>
  <c r="F7" s="1"/>
  <c r="E6"/>
  <c r="F6" s="1"/>
  <c r="E5"/>
  <c r="F5" s="1"/>
  <c r="E4"/>
  <c r="E8" s="1"/>
  <c r="F8" s="1"/>
  <c r="I13"/>
  <c r="H13"/>
  <c r="G13"/>
  <c r="E23" i="1"/>
  <c r="E13"/>
  <c r="F13"/>
  <c r="E12"/>
  <c r="F12"/>
  <c r="E18" i="2"/>
  <c r="E19" s="1"/>
  <c r="F19" s="1"/>
  <c r="I21"/>
  <c r="H21"/>
  <c r="G21"/>
  <c r="J24" i="1"/>
  <c r="C8" i="5" s="1"/>
  <c r="I24" i="1"/>
  <c r="H24"/>
  <c r="G24"/>
  <c r="E20"/>
  <c r="E21" s="1"/>
  <c r="F19"/>
  <c r="E4"/>
  <c r="E5" s="1"/>
  <c r="G37"/>
  <c r="I37" s="1"/>
  <c r="G36"/>
  <c r="I36" s="1"/>
  <c r="G35"/>
  <c r="I35" s="1"/>
  <c r="G34"/>
  <c r="I34" s="1"/>
  <c r="G32"/>
  <c r="I32" s="1"/>
  <c r="G31"/>
  <c r="G30"/>
  <c r="G29"/>
  <c r="F4"/>
  <c r="B65"/>
  <c r="C27" i="5"/>
  <c r="C24"/>
  <c r="C13"/>
  <c r="C28"/>
  <c r="C26"/>
  <c r="C25"/>
  <c r="C14"/>
  <c r="F26" i="2"/>
  <c r="F36"/>
  <c r="F38"/>
  <c r="G38" s="1"/>
  <c r="F39"/>
  <c r="D43" i="1"/>
  <c r="D44"/>
  <c r="D45"/>
  <c r="D46"/>
  <c r="D47"/>
  <c r="D48"/>
  <c r="D49"/>
  <c r="D50"/>
  <c r="D51"/>
  <c r="D52"/>
  <c r="D53"/>
  <c r="D54"/>
  <c r="F25" i="2"/>
  <c r="C18" i="5"/>
  <c r="C16"/>
  <c r="D62" i="1"/>
  <c r="D63"/>
  <c r="D64"/>
  <c r="D59"/>
  <c r="D65" s="1"/>
  <c r="F3"/>
  <c r="G15"/>
  <c r="C19" i="5" s="1"/>
  <c r="H15" i="1"/>
  <c r="I15"/>
  <c r="J15"/>
  <c r="B55"/>
  <c r="D42"/>
  <c r="G28"/>
  <c r="B43" i="4"/>
  <c r="D30"/>
  <c r="D32"/>
  <c r="D33"/>
  <c r="B34"/>
  <c r="D29"/>
  <c r="D34" s="1"/>
  <c r="B24"/>
  <c r="D23"/>
  <c r="D22"/>
  <c r="D20"/>
  <c r="D19"/>
  <c r="D24" s="1"/>
  <c r="C5" i="5" s="1"/>
  <c r="B14" i="4"/>
  <c r="D5"/>
  <c r="D10"/>
  <c r="D12"/>
  <c r="D13"/>
  <c r="D4"/>
  <c r="H30" i="2" l="1"/>
  <c r="H34"/>
  <c r="H39"/>
  <c r="H27"/>
  <c r="H29"/>
  <c r="H31"/>
  <c r="H33"/>
  <c r="H35"/>
  <c r="D52"/>
  <c r="B72" s="1"/>
  <c r="G28"/>
  <c r="H28" s="1"/>
  <c r="G30"/>
  <c r="G32"/>
  <c r="H32" s="1"/>
  <c r="G34"/>
  <c r="G36"/>
  <c r="H36" s="1"/>
  <c r="G40"/>
  <c r="H40" s="1"/>
  <c r="F18"/>
  <c r="H38"/>
  <c r="H37"/>
  <c r="G39"/>
  <c r="C21" i="5"/>
  <c r="G26" i="2"/>
  <c r="H26" s="1"/>
  <c r="C23" i="5"/>
  <c r="F28" i="1"/>
  <c r="I28" s="1"/>
  <c r="F29"/>
  <c r="I29" s="1"/>
  <c r="F30"/>
  <c r="I30" s="1"/>
  <c r="F31"/>
  <c r="F38" s="1"/>
  <c r="F41" i="2"/>
  <c r="G25"/>
  <c r="H25" s="1"/>
  <c r="F4"/>
  <c r="G38" i="1"/>
  <c r="E9" i="2"/>
  <c r="F9" s="1"/>
  <c r="E20"/>
  <c r="F20" s="1"/>
  <c r="E22" i="1"/>
  <c r="F21"/>
  <c r="F20"/>
  <c r="E6"/>
  <c r="F5"/>
  <c r="E7"/>
  <c r="F6"/>
  <c r="D55"/>
  <c r="D49" i="5" s="1"/>
  <c r="D14" i="4"/>
  <c r="C4" i="5" s="1"/>
  <c r="D43" i="4"/>
  <c r="C6" i="5" s="1"/>
  <c r="C15" l="1"/>
  <c r="H41" i="2"/>
  <c r="I31" i="1"/>
  <c r="I38" s="1"/>
  <c r="C9" i="5"/>
  <c r="E10" i="2"/>
  <c r="F10" s="1"/>
  <c r="C20" i="5"/>
  <c r="F22" i="1"/>
  <c r="E8"/>
  <c r="F7"/>
  <c r="C7" i="5"/>
  <c r="C10" l="1"/>
  <c r="E11" i="2"/>
  <c r="F11" s="1"/>
  <c r="E9" i="1"/>
  <c r="F8"/>
  <c r="E12" i="2" l="1"/>
  <c r="F12" s="1"/>
  <c r="F13" s="1"/>
  <c r="E10" i="1"/>
  <c r="F9"/>
  <c r="E11" l="1"/>
  <c r="F10"/>
  <c r="F21" i="2" l="1"/>
  <c r="D48" i="5" s="1"/>
  <c r="E14" i="1"/>
  <c r="F14" s="1"/>
  <c r="F11"/>
  <c r="F15" l="1"/>
  <c r="L81" s="1"/>
  <c r="D47" i="5" s="1"/>
  <c r="C17"/>
  <c r="C38" s="1"/>
  <c r="D44" s="1"/>
  <c r="F23" i="1"/>
  <c r="C40" i="5" l="1"/>
  <c r="F24" i="1"/>
</calcChain>
</file>

<file path=xl/sharedStrings.xml><?xml version="1.0" encoding="utf-8"?>
<sst xmlns="http://schemas.openxmlformats.org/spreadsheetml/2006/main" count="251" uniqueCount="172">
  <si>
    <t>Maintenance/Repairs</t>
  </si>
  <si>
    <t># of cords/yr</t>
  </si>
  <si>
    <t>Price/Cord</t>
  </si>
  <si>
    <t>Insurance</t>
  </si>
  <si>
    <t>Equipment Costs</t>
  </si>
  <si>
    <t>Price per cord</t>
  </si>
  <si>
    <t>Labor Description</t>
  </si>
  <si>
    <t>Custom Hire Description</t>
  </si>
  <si>
    <t>Annual Wages</t>
  </si>
  <si>
    <t>Annual Cost</t>
  </si>
  <si>
    <t>Custom Income</t>
  </si>
  <si>
    <t>Other Income</t>
  </si>
  <si>
    <t>Advertising/Marketing</t>
  </si>
  <si>
    <t>Compensation of Officers</t>
  </si>
  <si>
    <t>Custom Hire</t>
  </si>
  <si>
    <t>Forest Road Cost</t>
  </si>
  <si>
    <t>Fuel</t>
  </si>
  <si>
    <t>Interest - Operating</t>
  </si>
  <si>
    <t>Labor/Wages</t>
  </si>
  <si>
    <t>Supplies</t>
  </si>
  <si>
    <t>Taxes (property)</t>
  </si>
  <si>
    <t>Utilities</t>
  </si>
  <si>
    <t>Ratios/Indicators</t>
  </si>
  <si>
    <t>Stumpage Costs</t>
  </si>
  <si>
    <t>Stumpage Description</t>
  </si>
  <si>
    <t>Income from Timber Sales</t>
  </si>
  <si>
    <t>Truck Costs</t>
  </si>
  <si>
    <t>Description</t>
  </si>
  <si>
    <t>Income from Custom Logging</t>
  </si>
  <si>
    <t>Income from Custom Trucking</t>
  </si>
  <si>
    <t>Annual Income</t>
  </si>
  <si>
    <t xml:space="preserve">Timber Sales </t>
  </si>
  <si>
    <t>Income</t>
  </si>
  <si>
    <t>Expenses</t>
  </si>
  <si>
    <t>Freight &amp; Trucking (lowboy)</t>
  </si>
  <si>
    <t>Benefits/yr</t>
  </si>
  <si>
    <t>Operating Expense Ratio</t>
  </si>
  <si>
    <t>Rent - Land / RE</t>
  </si>
  <si>
    <t>Vehicle Expense - Licensing</t>
  </si>
  <si>
    <t>Vehicle Expense - Misc</t>
  </si>
  <si>
    <t>Cash Flow Analysis</t>
  </si>
  <si>
    <t>Year</t>
  </si>
  <si>
    <t>Other Description</t>
  </si>
  <si>
    <t>Forest Road Costs</t>
  </si>
  <si>
    <t>Freight/Trucking (lowboy)</t>
  </si>
  <si>
    <t>Taxes (Property)</t>
  </si>
  <si>
    <t>Rent - Land R/E</t>
  </si>
  <si>
    <t xml:space="preserve">                            Total Income</t>
  </si>
  <si>
    <t xml:space="preserve">                           Gross margin</t>
  </si>
  <si>
    <t>Total Operating Expenses</t>
  </si>
  <si>
    <t xml:space="preserve">              Net Operating Income</t>
  </si>
  <si>
    <t xml:space="preserve">                          Total</t>
  </si>
  <si>
    <t>Equipment Description</t>
  </si>
  <si>
    <t>Repairs &amp; Maintenance</t>
  </si>
  <si>
    <t>Hourly Rate</t>
  </si>
  <si>
    <t xml:space="preserve"> </t>
  </si>
  <si>
    <t xml:space="preserve">     </t>
  </si>
  <si>
    <t xml:space="preserve">                                  Totals</t>
  </si>
  <si>
    <t>Cost per gallon</t>
  </si>
  <si>
    <t>Machinery &amp; Equipment-Annual Payments</t>
  </si>
  <si>
    <t xml:space="preserve">                                    Totals</t>
  </si>
  <si>
    <t xml:space="preserve">                                          Totals</t>
  </si>
  <si>
    <t>Truck Description</t>
  </si>
  <si>
    <t>55-65%</t>
  </si>
  <si>
    <t>Disclaimer</t>
  </si>
  <si>
    <t>Ex.  XYZ Mill</t>
  </si>
  <si>
    <t>Ex.  ABC Species</t>
  </si>
  <si>
    <t>Annual Cost to Insure</t>
  </si>
  <si>
    <t>List Tax Leased Equipment Seperately Below</t>
  </si>
  <si>
    <t>List Tax Leased Trucks Seperately Below</t>
  </si>
  <si>
    <t>Notes</t>
  </si>
  <si>
    <t>The lower the better</t>
  </si>
  <si>
    <t>Guideline</t>
  </si>
  <si>
    <t>Actual</t>
  </si>
  <si>
    <t>Annual Loan/Lease Payments</t>
  </si>
  <si>
    <t>Annual Fuel Costs</t>
  </si>
  <si>
    <t>Annual Tax Lease Payments</t>
  </si>
  <si>
    <t>Annual Labor Costs</t>
  </si>
  <si>
    <t>Annual Benefits Cost</t>
  </si>
  <si>
    <t>Less - Cost of Goods (Stumpage)</t>
  </si>
  <si>
    <t>Less - Cost of Goods (Tax Leased Equipment)</t>
  </si>
  <si>
    <t>Custom Hire Trucking Costs</t>
  </si>
  <si>
    <t>Other Trucking Costs</t>
  </si>
  <si>
    <t>Logging Labor Costs</t>
  </si>
  <si>
    <t>Custom Hire Logging Costs</t>
  </si>
  <si>
    <t>Other Logging Costs</t>
  </si>
  <si>
    <t>Trucking Labor Costs</t>
  </si>
  <si>
    <t>Other</t>
  </si>
  <si>
    <t>Name</t>
  </si>
  <si>
    <t>Total Logging Exp/Total Cords</t>
  </si>
  <si>
    <t>Total Trucking Exp/Total Cords</t>
  </si>
  <si>
    <t>Miles Driven per Day</t>
  </si>
  <si>
    <t>Days in Operation per Year</t>
  </si>
  <si>
    <t>Days in Operation per year</t>
  </si>
  <si>
    <t>Hours in Operation per Day</t>
  </si>
  <si>
    <t>Fuel Consumed per Hour</t>
  </si>
  <si>
    <t>MPG</t>
  </si>
  <si>
    <t>Hours per Day</t>
  </si>
  <si>
    <t>Days per Month</t>
  </si>
  <si>
    <t>Months per Year</t>
  </si>
  <si>
    <t>Cords per Year</t>
  </si>
  <si>
    <t>Price per Cord</t>
  </si>
  <si>
    <t>Total Trucking Costs</t>
  </si>
  <si>
    <t>Total Logging Costs</t>
  </si>
  <si>
    <t>Cash Flow Analysis and Projection Worksheet</t>
  </si>
  <si>
    <t>Directions:</t>
  </si>
  <si>
    <t>Analyze Cash Flow / Profitability for Your Current Operation:</t>
  </si>
  <si>
    <r>
      <t>·</t>
    </r>
    <r>
      <rPr>
        <sz val="7"/>
        <color rgb="FF5F497A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 xml:space="preserve">Work through the spreadsheet one page at a time…. Starting with “Income” page, then “Logging Expenses” page, then “Trucking Expenses” page.  </t>
    </r>
  </si>
  <si>
    <r>
      <t>·</t>
    </r>
    <r>
      <rPr>
        <sz val="7"/>
        <color rgb="FF5F497A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 xml:space="preserve">Open “Cash Flow Analysis” page to view synopsis of current operation - save file as </t>
    </r>
    <r>
      <rPr>
        <u/>
        <sz val="12"/>
        <color theme="1"/>
        <rFont val="Calibri"/>
        <family val="2"/>
        <scheme val="minor"/>
      </rPr>
      <t>Cash Flow Analysis</t>
    </r>
    <r>
      <rPr>
        <sz val="12"/>
        <color theme="1"/>
        <rFont val="Calibri"/>
        <family val="2"/>
        <scheme val="minor"/>
      </rPr>
      <t>.</t>
    </r>
  </si>
  <si>
    <t>Create a Projection:</t>
  </si>
  <si>
    <r>
      <t>·</t>
    </r>
    <r>
      <rPr>
        <sz val="7"/>
        <color rgb="FF5F497A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Make any/all adjustments to your cash flow analysis based on expected (or possible) changes to your operation (see key variables listed below).</t>
    </r>
  </si>
  <si>
    <r>
      <t>·</t>
    </r>
    <r>
      <rPr>
        <sz val="7"/>
        <color rgb="FF5F497A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 xml:space="preserve">Open “Cash Flow Analysis” page to view synopsis of projected operation - save file as </t>
    </r>
    <r>
      <rPr>
        <u/>
        <sz val="12"/>
        <color theme="1"/>
        <rFont val="Calibri"/>
        <family val="2"/>
        <scheme val="minor"/>
      </rPr>
      <t>Projection</t>
    </r>
    <r>
      <rPr>
        <sz val="12"/>
        <color theme="1"/>
        <rFont val="Calibri"/>
        <family val="2"/>
        <scheme val="minor"/>
      </rPr>
      <t>.</t>
    </r>
  </si>
  <si>
    <t>Key Variables to Consider When Creating Your Projection:</t>
  </si>
  <si>
    <r>
      <t>·</t>
    </r>
    <r>
      <rPr>
        <sz val="7"/>
        <color rgb="FF5F497A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Market Price per Cord</t>
    </r>
  </si>
  <si>
    <r>
      <t>·</t>
    </r>
    <r>
      <rPr>
        <sz val="7"/>
        <color rgb="FF5F497A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Volume Produced</t>
    </r>
  </si>
  <si>
    <r>
      <t>·</t>
    </r>
    <r>
      <rPr>
        <sz val="7"/>
        <color rgb="FF5F497A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Fuel Price</t>
    </r>
  </si>
  <si>
    <r>
      <t xml:space="preserve">    </t>
    </r>
    <r>
      <rPr>
        <b/>
        <sz val="14"/>
        <color theme="1"/>
        <rFont val="Calibri"/>
        <family val="2"/>
        <scheme val="minor"/>
      </rPr>
      <t>Rich Miska</t>
    </r>
  </si>
  <si>
    <t xml:space="preserve">Fax: 320-203-4687    </t>
  </si>
  <si>
    <t>P.O. Box 608</t>
  </si>
  <si>
    <t xml:space="preserve">The accuracy of the information and analysis included in this financial report is dependent upon the accuracy </t>
  </si>
  <si>
    <t xml:space="preserve">and completeness of the information provided by the client.  </t>
  </si>
  <si>
    <t>AgStar Financial Services, ACA does not offer any opinion or make any other assurances on these reports.</t>
  </si>
  <si>
    <t>This information is intended solely for the use of the Client and is not intended to and shall not be relied upon</t>
  </si>
  <si>
    <t>by anyone other than the Client.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</si>
  <si>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</rPr>
      <t>Stumpage Price</t>
    </r>
  </si>
  <si>
    <t>Cellular: (320) 894-9995</t>
  </si>
  <si>
    <t>Waite Park, MN 56387</t>
  </si>
  <si>
    <t>For Questions or Assistance Please Contact:</t>
  </si>
  <si>
    <t>Senior Financial Services Officer</t>
  </si>
  <si>
    <t>E-mail: Rich.Miska@agstar.com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</si>
  <si>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Equipment Costs (Consider Interest Rate on Equipment Loans/Leases)</t>
    </r>
  </si>
  <si>
    <t>Ex. Firewood</t>
  </si>
  <si>
    <t>Ex. Specific Sale</t>
  </si>
  <si>
    <t>Ex. XYZ Mill</t>
  </si>
  <si>
    <t>Ex. Buncher</t>
  </si>
  <si>
    <t>Ex. Skidder</t>
  </si>
  <si>
    <t>Ex. Delimber</t>
  </si>
  <si>
    <t>Ex. Slasher/Loader</t>
  </si>
  <si>
    <t>Ex. Crawler</t>
  </si>
  <si>
    <t>Ex. Red Truck</t>
  </si>
  <si>
    <t>Ex. Glen</t>
  </si>
  <si>
    <t>Ex. ABC Trucking</t>
  </si>
  <si>
    <t>Ex. Bob</t>
  </si>
  <si>
    <t>Ex. Bill</t>
  </si>
  <si>
    <t>Ex. John</t>
  </si>
  <si>
    <t>Ex. Steve</t>
  </si>
  <si>
    <t>Annual Maintenance/Repair Costs</t>
  </si>
  <si>
    <t>General Liability</t>
  </si>
  <si>
    <t>* Analysis assumes benefits cost to be 30% of employees annual wages</t>
  </si>
  <si>
    <t>Ex. Blue Truck</t>
  </si>
  <si>
    <t>Ex. Larry</t>
  </si>
  <si>
    <t>Ex. Motels/Meals</t>
  </si>
  <si>
    <t>Ex. Misc. Logging</t>
  </si>
  <si>
    <t>Ex. Misc. Trucking</t>
  </si>
  <si>
    <t>Ex. Biomass*</t>
  </si>
  <si>
    <t>Cost of Production/Cord</t>
  </si>
  <si>
    <t>Cost of Trucking/Cord</t>
  </si>
  <si>
    <t>* Note Biomass (and all other income) must be converted from tons to cords for cost of production to calculate correctly</t>
  </si>
  <si>
    <t>Total Stumpage Exp/Total Cords</t>
  </si>
  <si>
    <t>Cost of Stumpage/Cord</t>
  </si>
  <si>
    <r>
      <t>·</t>
    </r>
    <r>
      <rPr>
        <sz val="7"/>
        <color rgb="FF5F497A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 xml:space="preserve"> Fill in descriptions and information (where applicable) for all highlighted fields on each of these pages.</t>
    </r>
  </si>
  <si>
    <t>The accuracy of the information and analysis included in this</t>
  </si>
  <si>
    <t>financial report is dependent on the accuracy and</t>
  </si>
  <si>
    <t>completeness of the information provided by the client.</t>
  </si>
  <si>
    <t xml:space="preserve">AgStar Financial Services, ACA does not offer any opinion or </t>
  </si>
  <si>
    <t>make any other assurances on these reports.</t>
  </si>
  <si>
    <t xml:space="preserve">This information is intended solely for the use of the Client </t>
  </si>
  <si>
    <t>and is not intended to and shall not be relied upon by</t>
  </si>
  <si>
    <t>anyone other than the client.</t>
  </si>
  <si>
    <t>Paul Bunyan's Logging, Inc.</t>
  </si>
  <si>
    <t>Ex. Sven's Logging</t>
  </si>
  <si>
    <t>Ex.  Ole's Logging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</si>
</sst>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24"/>
      <color rgb="FF5F497A"/>
      <name val="Calibri"/>
      <family val="2"/>
      <scheme val="minor"/>
    </font>
    <font>
      <sz val="24"/>
      <color rgb="FF5F497A"/>
      <name val="Symbol"/>
      <family val="1"/>
      <charset val="2"/>
    </font>
    <font>
      <sz val="7"/>
      <color rgb="FF5F497A"/>
      <name val="Times New Roman"/>
      <family val="1"/>
    </font>
    <font>
      <u/>
      <sz val="12"/>
      <color theme="1"/>
      <name val="Calibri"/>
      <family val="2"/>
      <scheme val="minor"/>
    </font>
    <font>
      <b/>
      <i/>
      <sz val="12"/>
      <color rgb="FF5F497A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i/>
      <sz val="10"/>
      <name val="Arial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24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Border="1"/>
    <xf numFmtId="0" fontId="1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43" fontId="0" fillId="0" borderId="0" xfId="1" applyFont="1" applyBorder="1"/>
    <xf numFmtId="43" fontId="0" fillId="0" borderId="0" xfId="1" applyFont="1"/>
    <xf numFmtId="0" fontId="6" fillId="0" borderId="0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43" fontId="0" fillId="0" borderId="5" xfId="1" applyFont="1" applyBorder="1"/>
    <xf numFmtId="43" fontId="0" fillId="0" borderId="0" xfId="0" applyNumberFormat="1"/>
    <xf numFmtId="0" fontId="0" fillId="2" borderId="0" xfId="0" applyFill="1"/>
    <xf numFmtId="0" fontId="1" fillId="0" borderId="2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0" xfId="0" applyFill="1" applyBorder="1"/>
    <xf numFmtId="0" fontId="1" fillId="0" borderId="0" xfId="0" applyFont="1" applyBorder="1"/>
    <xf numFmtId="0" fontId="0" fillId="2" borderId="0" xfId="0" quotePrefix="1" applyFill="1"/>
    <xf numFmtId="43" fontId="0" fillId="0" borderId="0" xfId="1" applyFont="1" applyFill="1"/>
    <xf numFmtId="43" fontId="0" fillId="0" borderId="0" xfId="0" applyNumberFormat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0" fillId="0" borderId="0" xfId="0" applyFill="1"/>
    <xf numFmtId="0" fontId="7" fillId="0" borderId="0" xfId="0" applyFont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8" fillId="0" borderId="0" xfId="0" applyFont="1"/>
    <xf numFmtId="0" fontId="2" fillId="0" borderId="0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44" fontId="0" fillId="2" borderId="0" xfId="0" applyNumberFormat="1" applyFill="1"/>
    <xf numFmtId="0" fontId="13" fillId="0" borderId="0" xfId="0" applyFont="1"/>
    <xf numFmtId="37" fontId="0" fillId="2" borderId="0" xfId="1" applyNumberFormat="1" applyFont="1" applyFill="1"/>
    <xf numFmtId="37" fontId="0" fillId="0" borderId="5" xfId="1" applyNumberFormat="1" applyFont="1" applyBorder="1"/>
    <xf numFmtId="37" fontId="0" fillId="0" borderId="5" xfId="0" applyNumberFormat="1" applyBorder="1"/>
    <xf numFmtId="44" fontId="0" fillId="0" borderId="0" xfId="1" applyNumberFormat="1" applyFont="1"/>
    <xf numFmtId="44" fontId="0" fillId="0" borderId="5" xfId="1" applyNumberFormat="1" applyFont="1" applyBorder="1"/>
    <xf numFmtId="44" fontId="0" fillId="0" borderId="5" xfId="0" applyNumberFormat="1" applyBorder="1"/>
    <xf numFmtId="44" fontId="0" fillId="2" borderId="0" xfId="1" applyNumberFormat="1" applyFont="1" applyFill="1"/>
    <xf numFmtId="44" fontId="0" fillId="2" borderId="0" xfId="0" applyNumberFormat="1" applyFill="1" applyBorder="1"/>
    <xf numFmtId="44" fontId="0" fillId="0" borderId="0" xfId="0" applyNumberFormat="1"/>
    <xf numFmtId="1" fontId="0" fillId="2" borderId="0" xfId="0" applyNumberFormat="1" applyFill="1"/>
    <xf numFmtId="1" fontId="0" fillId="2" borderId="0" xfId="1" applyNumberFormat="1" applyFont="1" applyFill="1"/>
    <xf numFmtId="44" fontId="0" fillId="0" borderId="0" xfId="1" applyNumberFormat="1" applyFont="1" applyFill="1"/>
    <xf numFmtId="44" fontId="0" fillId="0" borderId="0" xfId="0" applyNumberFormat="1" applyAlignment="1"/>
    <xf numFmtId="44" fontId="0" fillId="2" borderId="0" xfId="1" applyNumberFormat="1" applyFont="1" applyFill="1" applyBorder="1"/>
    <xf numFmtId="44" fontId="5" fillId="2" borderId="0" xfId="1" applyNumberFormat="1" applyFont="1" applyFill="1" applyBorder="1" applyAlignment="1">
      <alignment horizontal="center" wrapText="1"/>
    </xf>
    <xf numFmtId="44" fontId="1" fillId="2" borderId="0" xfId="0" applyNumberFormat="1" applyFont="1" applyFill="1"/>
    <xf numFmtId="44" fontId="0" fillId="0" borderId="2" xfId="1" applyNumberFormat="1" applyFont="1" applyFill="1" applyBorder="1"/>
    <xf numFmtId="44" fontId="0" fillId="0" borderId="3" xfId="1" applyNumberFormat="1" applyFont="1" applyFill="1" applyBorder="1"/>
    <xf numFmtId="44" fontId="0" fillId="0" borderId="3" xfId="1" applyNumberFormat="1" applyFont="1" applyBorder="1"/>
    <xf numFmtId="44" fontId="2" fillId="0" borderId="0" xfId="0" applyNumberFormat="1" applyFont="1" applyBorder="1" applyAlignment="1">
      <alignment horizontal="center"/>
    </xf>
    <xf numFmtId="44" fontId="0" fillId="0" borderId="0" xfId="1" applyNumberFormat="1" applyFont="1" applyFill="1" applyBorder="1"/>
    <xf numFmtId="44" fontId="0" fillId="0" borderId="2" xfId="1" applyNumberFormat="1" applyFont="1" applyBorder="1"/>
    <xf numFmtId="44" fontId="12" fillId="0" borderId="4" xfId="1" applyNumberFormat="1" applyFont="1" applyBorder="1" applyAlignment="1"/>
    <xf numFmtId="44" fontId="0" fillId="0" borderId="2" xfId="0" applyNumberFormat="1" applyBorder="1"/>
    <xf numFmtId="44" fontId="0" fillId="0" borderId="0" xfId="0" applyNumberFormat="1" applyFill="1"/>
    <xf numFmtId="0" fontId="14" fillId="0" borderId="0" xfId="0" applyFont="1"/>
    <xf numFmtId="0" fontId="11" fillId="0" borderId="0" xfId="0" applyFont="1"/>
    <xf numFmtId="0" fontId="15" fillId="0" borderId="0" xfId="0" applyFont="1" applyAlignment="1">
      <alignment horizontal="left" indent="5"/>
    </xf>
    <xf numFmtId="0" fontId="18" fillId="0" borderId="0" xfId="0" applyFont="1"/>
    <xf numFmtId="0" fontId="12" fillId="0" borderId="0" xfId="0" applyFont="1"/>
    <xf numFmtId="0" fontId="11" fillId="0" borderId="0" xfId="0" applyFont="1" applyAlignment="1">
      <alignment horizontal="left" indent="5"/>
    </xf>
    <xf numFmtId="0" fontId="20" fillId="0" borderId="0" xfId="4" applyAlignment="1" applyProtection="1"/>
    <xf numFmtId="0" fontId="19" fillId="0" borderId="0" xfId="0" applyFont="1" applyAlignment="1">
      <alignment horizontal="left" indent="15"/>
    </xf>
    <xf numFmtId="0" fontId="19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 applyAlignment="1">
      <alignment horizontal="left" indent="5"/>
    </xf>
    <xf numFmtId="0" fontId="0" fillId="0" borderId="0" xfId="0" applyFont="1"/>
    <xf numFmtId="0" fontId="0" fillId="0" borderId="6" xfId="0" applyBorder="1"/>
    <xf numFmtId="0" fontId="0" fillId="0" borderId="7" xfId="0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0" fillId="0" borderId="9" xfId="4" applyBorder="1" applyAlignment="1" applyProtection="1"/>
    <xf numFmtId="0" fontId="19" fillId="0" borderId="9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43" fontId="0" fillId="2" borderId="0" xfId="1" applyFont="1" applyFill="1"/>
    <xf numFmtId="49" fontId="0" fillId="2" borderId="0" xfId="0" applyNumberFormat="1" applyFill="1"/>
    <xf numFmtId="49" fontId="1" fillId="2" borderId="0" xfId="0" applyNumberFormat="1" applyFont="1" applyFill="1" applyBorder="1"/>
    <xf numFmtId="44" fontId="1" fillId="0" borderId="12" xfId="3" applyFont="1" applyBorder="1"/>
    <xf numFmtId="44" fontId="1" fillId="0" borderId="2" xfId="0" applyNumberFormat="1" applyFont="1" applyBorder="1"/>
    <xf numFmtId="44" fontId="0" fillId="2" borderId="0" xfId="3" applyFont="1" applyFill="1"/>
    <xf numFmtId="0" fontId="26" fillId="0" borderId="0" xfId="0" applyFont="1" applyBorder="1"/>
    <xf numFmtId="44" fontId="0" fillId="0" borderId="15" xfId="0" applyNumberFormat="1" applyFill="1" applyBorder="1"/>
    <xf numFmtId="10" fontId="0" fillId="0" borderId="14" xfId="2" applyNumberFormat="1" applyFont="1" applyBorder="1"/>
    <xf numFmtId="44" fontId="0" fillId="0" borderId="14" xfId="0" applyNumberFormat="1" applyBorder="1"/>
    <xf numFmtId="44" fontId="0" fillId="0" borderId="14" xfId="3" applyFont="1" applyFill="1" applyBorder="1"/>
    <xf numFmtId="44" fontId="0" fillId="3" borderId="0" xfId="1" applyNumberFormat="1" applyFont="1" applyFill="1" applyBorder="1"/>
    <xf numFmtId="0" fontId="1" fillId="3" borderId="0" xfId="0" applyFont="1" applyFill="1" applyBorder="1" applyAlignment="1">
      <alignment horizontal="center" wrapText="1"/>
    </xf>
    <xf numFmtId="0" fontId="0" fillId="3" borderId="0" xfId="0" applyFill="1" applyBorder="1"/>
    <xf numFmtId="0" fontId="0" fillId="0" borderId="0" xfId="0" applyBorder="1" applyAlignment="1"/>
    <xf numFmtId="0" fontId="3" fillId="0" borderId="0" xfId="0" applyFont="1" applyBorder="1" applyAlignment="1"/>
    <xf numFmtId="0" fontId="0" fillId="0" borderId="0" xfId="0" applyAlignment="1"/>
    <xf numFmtId="0" fontId="1" fillId="0" borderId="2" xfId="0" applyFont="1" applyBorder="1" applyAlignment="1">
      <alignment horizontal="center"/>
    </xf>
    <xf numFmtId="0" fontId="0" fillId="0" borderId="0" xfId="0" applyNumberFormat="1" applyFill="1" applyBorder="1" applyAlignment="1"/>
    <xf numFmtId="0" fontId="0" fillId="0" borderId="0" xfId="0" applyNumberFormat="1" applyBorder="1" applyAlignment="1"/>
    <xf numFmtId="0" fontId="4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10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/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Documents%20and%20Settings\arustad\Local%20Settings\Temp\4\AGSTAR~1%20copy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419100</xdr:colOff>
      <xdr:row>4</xdr:row>
      <xdr:rowOff>76200</xdr:rowOff>
    </xdr:to>
    <xdr:pic>
      <xdr:nvPicPr>
        <xdr:cNvPr id="2" name="Picture 1" descr="http://www.insideagstar.com/uploads/logoLibrary/Images/AgStar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8575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41</xdr:row>
      <xdr:rowOff>133350</xdr:rowOff>
    </xdr:from>
    <xdr:to>
      <xdr:col>5</xdr:col>
      <xdr:colOff>619125</xdr:colOff>
      <xdr:row>44</xdr:row>
      <xdr:rowOff>66675</xdr:rowOff>
    </xdr:to>
    <xdr:pic>
      <xdr:nvPicPr>
        <xdr:cNvPr id="5" name="Picture 4" descr="C:\Documents and Settings\arustad\Local Settings\Temp\4\AGSTAR~1 copy.jpg"/>
        <xdr:cNvPicPr/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981200" y="10325100"/>
          <a:ext cx="16859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35</xdr:row>
      <xdr:rowOff>19050</xdr:rowOff>
    </xdr:from>
    <xdr:to>
      <xdr:col>9</xdr:col>
      <xdr:colOff>9525</xdr:colOff>
      <xdr:row>39</xdr:row>
      <xdr:rowOff>95251</xdr:rowOff>
    </xdr:to>
    <xdr:pic>
      <xdr:nvPicPr>
        <xdr:cNvPr id="2" name="Picture 1" descr="http://www.insideagstar.com/uploads/logoLibrary/Images/AgSta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9650" y="7048500"/>
          <a:ext cx="2857500" cy="83820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ich.Miska@agsta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F56"/>
  <sheetViews>
    <sheetView tabSelected="1" workbookViewId="0">
      <selection activeCell="D13" sqref="D13"/>
    </sheetView>
  </sheetViews>
  <sheetFormatPr defaultRowHeight="15"/>
  <cols>
    <col min="6" max="6" width="10.85546875" customWidth="1"/>
  </cols>
  <sheetData>
    <row r="7" spans="1:1" ht="31.5">
      <c r="A7" s="64" t="s">
        <v>104</v>
      </c>
    </row>
    <row r="8" spans="1:1">
      <c r="A8" s="4" t="s">
        <v>105</v>
      </c>
    </row>
    <row r="10" spans="1:1" ht="15.75">
      <c r="A10" s="68" t="s">
        <v>106</v>
      </c>
    </row>
    <row r="11" spans="1:1" ht="15.75">
      <c r="A11" s="65"/>
    </row>
    <row r="12" spans="1:1" ht="30.75">
      <c r="A12" s="66" t="s">
        <v>107</v>
      </c>
    </row>
    <row r="13" spans="1:1" ht="30.75">
      <c r="A13" s="66" t="s">
        <v>160</v>
      </c>
    </row>
    <row r="14" spans="1:1" ht="30.75">
      <c r="A14" s="66" t="s">
        <v>108</v>
      </c>
    </row>
    <row r="15" spans="1:1" ht="15.75">
      <c r="A15" s="67"/>
    </row>
    <row r="16" spans="1:1" ht="15.75">
      <c r="A16" s="67"/>
    </row>
    <row r="17" spans="1:6" ht="15.75">
      <c r="A17" s="68" t="s">
        <v>109</v>
      </c>
    </row>
    <row r="18" spans="1:6" ht="15.75">
      <c r="A18" s="65"/>
    </row>
    <row r="19" spans="1:6" ht="30.75">
      <c r="A19" s="66" t="s">
        <v>110</v>
      </c>
    </row>
    <row r="20" spans="1:6" ht="30.75">
      <c r="A20" s="66" t="s">
        <v>111</v>
      </c>
    </row>
    <row r="21" spans="1:6" ht="15.75">
      <c r="A21" s="65"/>
    </row>
    <row r="22" spans="1:6" ht="15.75">
      <c r="A22" s="65"/>
    </row>
    <row r="23" spans="1:6" ht="15.75">
      <c r="A23" s="68" t="s">
        <v>112</v>
      </c>
    </row>
    <row r="24" spans="1:6" ht="15.75">
      <c r="A24" s="65"/>
    </row>
    <row r="25" spans="1:6" ht="30.75">
      <c r="A25" s="66" t="s">
        <v>113</v>
      </c>
    </row>
    <row r="26" spans="1:6" ht="30.75">
      <c r="A26" s="66" t="s">
        <v>114</v>
      </c>
    </row>
    <row r="27" spans="1:6" ht="30.75">
      <c r="A27" s="66" t="s">
        <v>115</v>
      </c>
      <c r="F27" s="69"/>
    </row>
    <row r="28" spans="1:6" ht="30.75">
      <c r="A28" s="75" t="s">
        <v>124</v>
      </c>
      <c r="B28" s="76"/>
      <c r="C28" s="76"/>
      <c r="F28" s="69"/>
    </row>
    <row r="29" spans="1:6" ht="30.75">
      <c r="A29" s="75" t="s">
        <v>130</v>
      </c>
      <c r="B29" s="76"/>
      <c r="C29" s="76"/>
    </row>
    <row r="31" spans="1:6">
      <c r="A31" s="70"/>
      <c r="B31" s="70"/>
    </row>
    <row r="32" spans="1:6">
      <c r="A32" s="71"/>
      <c r="B32" s="71"/>
    </row>
    <row r="33" spans="1:6">
      <c r="A33" s="72"/>
    </row>
    <row r="37" spans="1:6" ht="15.75">
      <c r="A37" s="68" t="s">
        <v>127</v>
      </c>
    </row>
    <row r="38" spans="1:6" ht="15.75" thickBot="1"/>
    <row r="39" spans="1:6" ht="19.5" thickTop="1">
      <c r="A39" s="77" t="s">
        <v>116</v>
      </c>
      <c r="B39" s="78"/>
      <c r="C39" s="78"/>
      <c r="D39" s="79" t="s">
        <v>128</v>
      </c>
      <c r="E39" s="78"/>
      <c r="F39" s="80"/>
    </row>
    <row r="40" spans="1:6">
      <c r="A40" s="81" t="s">
        <v>125</v>
      </c>
      <c r="B40" s="3"/>
      <c r="C40" s="3"/>
      <c r="D40" s="3" t="s">
        <v>55</v>
      </c>
      <c r="E40" s="3"/>
      <c r="F40" s="82"/>
    </row>
    <row r="41" spans="1:6">
      <c r="A41" s="83" t="s">
        <v>129</v>
      </c>
      <c r="B41" s="3"/>
      <c r="C41" s="3"/>
      <c r="D41" s="3"/>
      <c r="E41" s="3"/>
      <c r="F41" s="82"/>
    </row>
    <row r="42" spans="1:6">
      <c r="A42" s="84" t="s">
        <v>117</v>
      </c>
      <c r="B42" s="3"/>
      <c r="C42" s="3"/>
      <c r="D42" s="3"/>
      <c r="E42" s="3"/>
      <c r="F42" s="82"/>
    </row>
    <row r="43" spans="1:6">
      <c r="A43" s="81"/>
      <c r="B43" s="3"/>
      <c r="C43" s="3"/>
      <c r="D43" s="3"/>
      <c r="E43" s="3"/>
      <c r="F43" s="82"/>
    </row>
    <row r="44" spans="1:6">
      <c r="A44" s="81" t="s">
        <v>118</v>
      </c>
      <c r="B44" s="3"/>
      <c r="C44" s="3"/>
      <c r="D44" s="3"/>
      <c r="E44" s="3"/>
      <c r="F44" s="82"/>
    </row>
    <row r="45" spans="1:6" ht="15.75" thickBot="1">
      <c r="A45" s="85" t="s">
        <v>126</v>
      </c>
      <c r="B45" s="86"/>
      <c r="C45" s="86"/>
      <c r="D45" s="86"/>
      <c r="E45" s="86"/>
      <c r="F45" s="87"/>
    </row>
    <row r="46" spans="1:6" ht="15.75" thickTop="1"/>
    <row r="49" spans="1:1">
      <c r="A49" s="74" t="s">
        <v>64</v>
      </c>
    </row>
    <row r="50" spans="1:1">
      <c r="A50" s="73" t="s">
        <v>119</v>
      </c>
    </row>
    <row r="51" spans="1:1">
      <c r="A51" s="73" t="s">
        <v>120</v>
      </c>
    </row>
    <row r="52" spans="1:1">
      <c r="A52" s="73"/>
    </row>
    <row r="53" spans="1:1">
      <c r="A53" s="73" t="s">
        <v>121</v>
      </c>
    </row>
    <row r="54" spans="1:1">
      <c r="A54" s="73"/>
    </row>
    <row r="55" spans="1:1">
      <c r="A55" s="73" t="s">
        <v>122</v>
      </c>
    </row>
    <row r="56" spans="1:1">
      <c r="A56" s="73" t="s">
        <v>123</v>
      </c>
    </row>
  </sheetData>
  <hyperlinks>
    <hyperlink ref="A41" r:id="rId1" display="mailto:Rich.Miska@agstar.com"/>
  </hyperlinks>
  <pageMargins left="0.17" right="0.17" top="0.48" bottom="0.45" header="0.3" footer="0.3"/>
  <pageSetup scale="7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6"/>
  <sheetViews>
    <sheetView topLeftCell="A19" workbookViewId="0">
      <selection activeCell="B5" sqref="B5"/>
    </sheetView>
  </sheetViews>
  <sheetFormatPr defaultRowHeight="15"/>
  <cols>
    <col min="1" max="1" width="18" customWidth="1"/>
    <col min="2" max="2" width="13.7109375" customWidth="1"/>
    <col min="3" max="3" width="13.140625" customWidth="1"/>
    <col min="4" max="4" width="15.140625" customWidth="1"/>
    <col min="5" max="5" width="14.140625" customWidth="1"/>
  </cols>
  <sheetData>
    <row r="1" spans="1:4" ht="18.75">
      <c r="A1" s="30" t="s">
        <v>25</v>
      </c>
    </row>
    <row r="2" spans="1:4">
      <c r="A2" s="4"/>
    </row>
    <row r="3" spans="1:4">
      <c r="A3" s="13" t="s">
        <v>27</v>
      </c>
      <c r="B3" s="35" t="s">
        <v>100</v>
      </c>
      <c r="C3" s="35" t="s">
        <v>101</v>
      </c>
      <c r="D3" s="13" t="s">
        <v>30</v>
      </c>
    </row>
    <row r="4" spans="1:4">
      <c r="A4" s="17" t="s">
        <v>65</v>
      </c>
      <c r="B4" s="39">
        <v>14500</v>
      </c>
      <c r="C4" s="37">
        <v>90</v>
      </c>
      <c r="D4" s="42">
        <f>B4*C4</f>
        <v>1305000</v>
      </c>
    </row>
    <row r="5" spans="1:4">
      <c r="A5" s="17" t="s">
        <v>66</v>
      </c>
      <c r="B5" s="39">
        <v>4000</v>
      </c>
      <c r="C5" s="37">
        <v>75</v>
      </c>
      <c r="D5" s="42">
        <f t="shared" ref="D5:D13" si="0">B5*C5</f>
        <v>300000</v>
      </c>
    </row>
    <row r="6" spans="1:4">
      <c r="A6" s="17"/>
      <c r="B6" s="39"/>
      <c r="C6" s="37"/>
      <c r="D6" s="42">
        <f t="shared" si="0"/>
        <v>0</v>
      </c>
    </row>
    <row r="7" spans="1:4">
      <c r="A7" s="17"/>
      <c r="B7" s="39"/>
      <c r="C7" s="37"/>
      <c r="D7" s="42">
        <f t="shared" si="0"/>
        <v>0</v>
      </c>
    </row>
    <row r="8" spans="1:4">
      <c r="A8" s="17"/>
      <c r="B8" s="39"/>
      <c r="C8" s="37"/>
      <c r="D8" s="42">
        <f t="shared" si="0"/>
        <v>0</v>
      </c>
    </row>
    <row r="9" spans="1:4">
      <c r="A9" s="17"/>
      <c r="B9" s="39"/>
      <c r="C9" s="37"/>
      <c r="D9" s="42">
        <f t="shared" si="0"/>
        <v>0</v>
      </c>
    </row>
    <row r="10" spans="1:4">
      <c r="A10" s="17"/>
      <c r="B10" s="39"/>
      <c r="C10" s="37"/>
      <c r="D10" s="42">
        <f t="shared" si="0"/>
        <v>0</v>
      </c>
    </row>
    <row r="11" spans="1:4">
      <c r="A11" s="17"/>
      <c r="B11" s="39"/>
      <c r="C11" s="37"/>
      <c r="D11" s="42">
        <f t="shared" si="0"/>
        <v>0</v>
      </c>
    </row>
    <row r="12" spans="1:4">
      <c r="A12" s="17"/>
      <c r="B12" s="39"/>
      <c r="C12" s="37"/>
      <c r="D12" s="42">
        <f t="shared" si="0"/>
        <v>0</v>
      </c>
    </row>
    <row r="13" spans="1:4">
      <c r="A13" s="17"/>
      <c r="B13" s="39"/>
      <c r="C13" s="37"/>
      <c r="D13" s="42">
        <f t="shared" si="0"/>
        <v>0</v>
      </c>
    </row>
    <row r="14" spans="1:4" ht="15.75" thickBot="1">
      <c r="A14" s="4" t="s">
        <v>51</v>
      </c>
      <c r="B14" s="40">
        <f>SUM(B4:B13)</f>
        <v>18500</v>
      </c>
      <c r="C14" s="3"/>
      <c r="D14" s="43">
        <f>SUM(D4:D13)</f>
        <v>1605000</v>
      </c>
    </row>
    <row r="15" spans="1:4" ht="15.75" thickTop="1"/>
    <row r="16" spans="1:4" ht="18.75">
      <c r="A16" s="30" t="s">
        <v>28</v>
      </c>
    </row>
    <row r="17" spans="1:4">
      <c r="A17" s="4"/>
    </row>
    <row r="18" spans="1:4">
      <c r="A18" s="13" t="s">
        <v>27</v>
      </c>
      <c r="B18" s="35" t="s">
        <v>100</v>
      </c>
      <c r="C18" s="35" t="s">
        <v>101</v>
      </c>
      <c r="D18" s="13" t="s">
        <v>30</v>
      </c>
    </row>
    <row r="19" spans="1:4">
      <c r="A19" s="17" t="s">
        <v>170</v>
      </c>
      <c r="B19" s="39"/>
      <c r="C19" s="37"/>
      <c r="D19" s="42">
        <f>B19*C19</f>
        <v>0</v>
      </c>
    </row>
    <row r="20" spans="1:4">
      <c r="A20" s="17"/>
      <c r="B20" s="39"/>
      <c r="C20" s="37"/>
      <c r="D20" s="42">
        <f t="shared" ref="D20:D23" si="1">B20*C20</f>
        <v>0</v>
      </c>
    </row>
    <row r="21" spans="1:4">
      <c r="A21" s="17"/>
      <c r="B21" s="39"/>
      <c r="C21" s="37"/>
      <c r="D21" s="42">
        <f t="shared" si="1"/>
        <v>0</v>
      </c>
    </row>
    <row r="22" spans="1:4">
      <c r="A22" s="17"/>
      <c r="B22" s="39"/>
      <c r="C22" s="37"/>
      <c r="D22" s="42">
        <f t="shared" si="1"/>
        <v>0</v>
      </c>
    </row>
    <row r="23" spans="1:4">
      <c r="A23" s="17"/>
      <c r="B23" s="39"/>
      <c r="C23" s="37"/>
      <c r="D23" s="42">
        <f t="shared" si="1"/>
        <v>0</v>
      </c>
    </row>
    <row r="24" spans="1:4" ht="15.75" thickBot="1">
      <c r="A24" s="4" t="s">
        <v>51</v>
      </c>
      <c r="B24" s="40">
        <f>SUM(B19:B23)</f>
        <v>0</v>
      </c>
      <c r="C24" s="3"/>
      <c r="D24" s="43">
        <f>SUM(D19:D23)</f>
        <v>0</v>
      </c>
    </row>
    <row r="25" spans="1:4" ht="15.75" thickTop="1"/>
    <row r="26" spans="1:4" ht="18.75">
      <c r="A26" s="30" t="s">
        <v>29</v>
      </c>
    </row>
    <row r="27" spans="1:4">
      <c r="A27" s="4"/>
    </row>
    <row r="28" spans="1:4">
      <c r="A28" s="13" t="s">
        <v>27</v>
      </c>
      <c r="B28" s="35" t="s">
        <v>100</v>
      </c>
      <c r="C28" s="35" t="s">
        <v>101</v>
      </c>
      <c r="D28" s="13" t="s">
        <v>30</v>
      </c>
    </row>
    <row r="29" spans="1:4">
      <c r="A29" s="17" t="s">
        <v>171</v>
      </c>
      <c r="B29" s="39"/>
      <c r="C29" s="45"/>
      <c r="D29" s="42">
        <f>B29*C29</f>
        <v>0</v>
      </c>
    </row>
    <row r="30" spans="1:4">
      <c r="A30" s="17"/>
      <c r="B30" s="39"/>
      <c r="C30" s="45"/>
      <c r="D30" s="42">
        <f t="shared" ref="D30:D33" si="2">B30*C30</f>
        <v>0</v>
      </c>
    </row>
    <row r="31" spans="1:4">
      <c r="A31" s="17"/>
      <c r="B31" s="39"/>
      <c r="C31" s="45"/>
      <c r="D31" s="42">
        <f t="shared" si="2"/>
        <v>0</v>
      </c>
    </row>
    <row r="32" spans="1:4">
      <c r="A32" s="17"/>
      <c r="B32" s="39"/>
      <c r="C32" s="45"/>
      <c r="D32" s="42">
        <f t="shared" si="2"/>
        <v>0</v>
      </c>
    </row>
    <row r="33" spans="1:7">
      <c r="A33" s="17"/>
      <c r="B33" s="39"/>
      <c r="C33" s="45"/>
      <c r="D33" s="42">
        <f t="shared" si="2"/>
        <v>0</v>
      </c>
    </row>
    <row r="34" spans="1:7" ht="15.75" thickBot="1">
      <c r="A34" s="4" t="s">
        <v>51</v>
      </c>
      <c r="B34" s="40">
        <f>SUM(B29:B33)</f>
        <v>0</v>
      </c>
      <c r="C34" s="11"/>
      <c r="D34" s="43">
        <f>SUM(D29:D33)</f>
        <v>0</v>
      </c>
    </row>
    <row r="35" spans="1:7" ht="15.75" thickTop="1"/>
    <row r="36" spans="1:7" ht="18.75">
      <c r="A36" s="30" t="s">
        <v>11</v>
      </c>
    </row>
    <row r="37" spans="1:7" ht="30">
      <c r="A37" s="14" t="s">
        <v>27</v>
      </c>
      <c r="B37" s="14" t="s">
        <v>100</v>
      </c>
      <c r="C37" s="14" t="s">
        <v>101</v>
      </c>
      <c r="D37" s="14" t="s">
        <v>30</v>
      </c>
      <c r="E37" s="25"/>
    </row>
    <row r="38" spans="1:7">
      <c r="A38" s="17" t="s">
        <v>131</v>
      </c>
      <c r="B38" s="39">
        <v>200</v>
      </c>
      <c r="C38" s="37">
        <v>80</v>
      </c>
      <c r="D38" s="42">
        <f>B38*C38</f>
        <v>16000</v>
      </c>
    </row>
    <row r="39" spans="1:7">
      <c r="A39" s="17" t="s">
        <v>154</v>
      </c>
      <c r="B39" s="39"/>
      <c r="C39" s="37"/>
      <c r="D39" s="42">
        <f t="shared" ref="D39:D42" si="3">B39*C39</f>
        <v>0</v>
      </c>
    </row>
    <row r="40" spans="1:7">
      <c r="A40" s="17"/>
      <c r="B40" s="39"/>
      <c r="C40" s="37"/>
      <c r="D40" s="42">
        <f t="shared" si="3"/>
        <v>0</v>
      </c>
    </row>
    <row r="41" spans="1:7">
      <c r="A41" s="17"/>
      <c r="B41" s="39"/>
      <c r="C41" s="37"/>
      <c r="D41" s="42">
        <f t="shared" si="3"/>
        <v>0</v>
      </c>
    </row>
    <row r="42" spans="1:7">
      <c r="A42" s="17"/>
      <c r="B42" s="39"/>
      <c r="C42" s="37"/>
      <c r="D42" s="42">
        <f t="shared" si="3"/>
        <v>0</v>
      </c>
    </row>
    <row r="43" spans="1:7" ht="15.75" thickBot="1">
      <c r="A43" s="4" t="s">
        <v>51</v>
      </c>
      <c r="B43" s="40">
        <f>SUM(B38:B42)</f>
        <v>200</v>
      </c>
      <c r="D43" s="43">
        <f>SUM(D38:D42)</f>
        <v>16000</v>
      </c>
    </row>
    <row r="44" spans="1:7" ht="15.75" thickTop="1"/>
    <row r="46" spans="1:7">
      <c r="A46" s="94" t="s">
        <v>157</v>
      </c>
      <c r="B46" s="3"/>
      <c r="C46" s="3"/>
      <c r="D46" s="3"/>
      <c r="E46" s="3"/>
      <c r="F46" s="3"/>
      <c r="G46" s="3"/>
    </row>
    <row r="47" spans="1:7">
      <c r="A47" s="21"/>
      <c r="B47" s="3"/>
      <c r="C47" s="3"/>
      <c r="D47" s="3"/>
      <c r="E47" s="3"/>
      <c r="F47" s="3"/>
      <c r="G47" s="3"/>
    </row>
    <row r="48" spans="1:7">
      <c r="A48" s="3"/>
      <c r="B48" s="3"/>
      <c r="C48" s="3"/>
      <c r="D48" s="3"/>
      <c r="E48" s="3"/>
      <c r="F48" s="3"/>
      <c r="G48" s="3"/>
    </row>
    <row r="49" spans="1:7">
      <c r="A49" s="3"/>
      <c r="B49" s="3"/>
      <c r="C49" s="3"/>
      <c r="D49" s="3"/>
      <c r="E49" s="21"/>
      <c r="F49" s="3"/>
      <c r="G49" s="3"/>
    </row>
    <row r="50" spans="1:7">
      <c r="A50" s="3"/>
      <c r="B50" s="3"/>
      <c r="C50" s="3"/>
      <c r="D50" s="3"/>
      <c r="E50" s="3"/>
      <c r="F50" s="3"/>
      <c r="G50" s="3"/>
    </row>
    <row r="51" spans="1:7">
      <c r="A51" s="3"/>
      <c r="B51" s="3"/>
      <c r="C51" s="3"/>
      <c r="D51" s="3"/>
      <c r="E51" s="3"/>
      <c r="F51" s="3"/>
      <c r="G51" s="3"/>
    </row>
    <row r="52" spans="1:7">
      <c r="A52" s="3"/>
      <c r="B52" s="3"/>
      <c r="C52" s="3"/>
      <c r="D52" s="3"/>
      <c r="E52" s="3"/>
      <c r="F52" s="3"/>
      <c r="G52" s="3"/>
    </row>
    <row r="53" spans="1:7">
      <c r="A53" s="21"/>
      <c r="B53" s="3"/>
      <c r="C53" s="3"/>
      <c r="D53" s="3"/>
      <c r="E53" s="3"/>
      <c r="F53" s="3"/>
      <c r="G53" s="3"/>
    </row>
    <row r="54" spans="1:7">
      <c r="A54" s="3"/>
      <c r="B54" s="3"/>
      <c r="C54" s="3"/>
      <c r="D54" s="3"/>
      <c r="E54" s="3"/>
      <c r="F54" s="3"/>
      <c r="G54" s="3"/>
    </row>
    <row r="55" spans="1:7">
      <c r="A55" s="3"/>
      <c r="B55" s="3"/>
      <c r="C55" s="3"/>
      <c r="D55" s="3"/>
      <c r="E55" s="3"/>
      <c r="F55" s="3"/>
      <c r="G55" s="3"/>
    </row>
    <row r="56" spans="1:7">
      <c r="A56" s="3"/>
      <c r="B56" s="3"/>
      <c r="C56" s="3"/>
      <c r="D56" s="3"/>
      <c r="E56" s="3"/>
      <c r="F56" s="3"/>
      <c r="G56" s="3"/>
    </row>
  </sheetData>
  <pageMargins left="0.7" right="0.51" top="0.42" bottom="0.4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7"/>
  <sheetViews>
    <sheetView topLeftCell="A28" workbookViewId="0">
      <selection activeCell="G48" sqref="G48"/>
    </sheetView>
  </sheetViews>
  <sheetFormatPr defaultRowHeight="15"/>
  <cols>
    <col min="1" max="1" width="26" customWidth="1"/>
    <col min="2" max="2" width="13.28515625" customWidth="1"/>
    <col min="3" max="3" width="12.140625" customWidth="1"/>
    <col min="4" max="4" width="13.28515625" customWidth="1"/>
    <col min="5" max="5" width="12" customWidth="1"/>
    <col min="6" max="7" width="13" customWidth="1"/>
    <col min="8" max="8" width="9.140625" hidden="1" customWidth="1"/>
    <col min="9" max="9" width="13.28515625" customWidth="1"/>
    <col min="10" max="10" width="12.42578125" customWidth="1"/>
    <col min="11" max="11" width="13.140625" customWidth="1"/>
    <col min="12" max="12" width="17" customWidth="1"/>
  </cols>
  <sheetData>
    <row r="1" spans="1:12" ht="18.75">
      <c r="A1" s="30" t="s">
        <v>4</v>
      </c>
      <c r="K1" s="3"/>
    </row>
    <row r="2" spans="1:12" ht="60">
      <c r="A2" s="14" t="s">
        <v>52</v>
      </c>
      <c r="B2" s="14" t="s">
        <v>94</v>
      </c>
      <c r="C2" s="14" t="s">
        <v>95</v>
      </c>
      <c r="D2" s="14" t="s">
        <v>92</v>
      </c>
      <c r="E2" s="18" t="s">
        <v>58</v>
      </c>
      <c r="F2" s="14" t="s">
        <v>75</v>
      </c>
      <c r="G2" s="14" t="s">
        <v>67</v>
      </c>
      <c r="H2" s="14" t="s">
        <v>53</v>
      </c>
      <c r="I2" s="14" t="s">
        <v>146</v>
      </c>
      <c r="J2" s="14" t="s">
        <v>74</v>
      </c>
      <c r="K2" s="100"/>
    </row>
    <row r="3" spans="1:12">
      <c r="A3" s="17" t="s">
        <v>134</v>
      </c>
      <c r="B3" s="48">
        <v>4</v>
      </c>
      <c r="C3" s="49">
        <v>8</v>
      </c>
      <c r="D3" s="49">
        <v>200</v>
      </c>
      <c r="E3" s="45">
        <v>3.6</v>
      </c>
      <c r="F3" s="50">
        <f>B3*C3*D3*E3</f>
        <v>23040</v>
      </c>
      <c r="G3" s="45">
        <v>2700</v>
      </c>
      <c r="H3" s="45"/>
      <c r="I3" s="45">
        <v>7500</v>
      </c>
      <c r="J3" s="45">
        <v>55392</v>
      </c>
      <c r="K3" s="99"/>
      <c r="L3" s="4" t="s">
        <v>55</v>
      </c>
    </row>
    <row r="4" spans="1:12">
      <c r="A4" s="17" t="s">
        <v>135</v>
      </c>
      <c r="B4" s="48">
        <v>8</v>
      </c>
      <c r="C4" s="49">
        <v>7</v>
      </c>
      <c r="D4" s="49">
        <v>200</v>
      </c>
      <c r="E4" s="45">
        <f>E3</f>
        <v>3.6</v>
      </c>
      <c r="F4" s="50">
        <f t="shared" ref="F4:F14" si="0">B4*C4*D4*E4</f>
        <v>40320</v>
      </c>
      <c r="G4" s="45">
        <v>2250</v>
      </c>
      <c r="H4" s="45"/>
      <c r="I4" s="45">
        <v>6500</v>
      </c>
      <c r="J4" s="45">
        <v>46164</v>
      </c>
      <c r="K4" s="99"/>
    </row>
    <row r="5" spans="1:12">
      <c r="A5" s="17" t="s">
        <v>135</v>
      </c>
      <c r="B5" s="48">
        <v>8</v>
      </c>
      <c r="C5" s="49">
        <v>7</v>
      </c>
      <c r="D5" s="49">
        <v>200</v>
      </c>
      <c r="E5" s="45">
        <f t="shared" ref="E5:E11" si="1">E4</f>
        <v>3.6</v>
      </c>
      <c r="F5" s="50">
        <f t="shared" si="0"/>
        <v>40320</v>
      </c>
      <c r="G5" s="45">
        <v>1125</v>
      </c>
      <c r="H5" s="45"/>
      <c r="I5" s="45">
        <v>9000</v>
      </c>
      <c r="J5" s="45">
        <v>0</v>
      </c>
      <c r="K5" s="99"/>
    </row>
    <row r="6" spans="1:12">
      <c r="A6" s="17" t="s">
        <v>136</v>
      </c>
      <c r="B6" s="48">
        <v>8</v>
      </c>
      <c r="C6" s="49">
        <v>8</v>
      </c>
      <c r="D6" s="49">
        <v>200</v>
      </c>
      <c r="E6" s="45">
        <f t="shared" si="1"/>
        <v>3.6</v>
      </c>
      <c r="F6" s="50">
        <f t="shared" si="0"/>
        <v>46080</v>
      </c>
      <c r="G6" s="45">
        <v>1800</v>
      </c>
      <c r="H6" s="45"/>
      <c r="I6" s="45">
        <v>9000</v>
      </c>
      <c r="J6" s="45">
        <v>56616</v>
      </c>
      <c r="K6" s="99"/>
    </row>
    <row r="7" spans="1:12">
      <c r="A7" s="17" t="s">
        <v>137</v>
      </c>
      <c r="B7" s="48">
        <v>8</v>
      </c>
      <c r="C7" s="49">
        <v>7</v>
      </c>
      <c r="D7" s="49">
        <v>200</v>
      </c>
      <c r="E7" s="45">
        <f t="shared" si="1"/>
        <v>3.6</v>
      </c>
      <c r="F7" s="50">
        <f t="shared" si="0"/>
        <v>40320</v>
      </c>
      <c r="G7" s="45">
        <v>800</v>
      </c>
      <c r="H7" s="45"/>
      <c r="I7" s="45">
        <v>6500</v>
      </c>
      <c r="J7" s="45">
        <v>0</v>
      </c>
      <c r="K7" s="99"/>
    </row>
    <row r="8" spans="1:12">
      <c r="A8" s="17" t="s">
        <v>138</v>
      </c>
      <c r="B8" s="48">
        <v>4</v>
      </c>
      <c r="C8" s="49">
        <v>7</v>
      </c>
      <c r="D8" s="49">
        <v>25</v>
      </c>
      <c r="E8" s="45">
        <f t="shared" si="1"/>
        <v>3.6</v>
      </c>
      <c r="F8" s="50">
        <f t="shared" si="0"/>
        <v>2520</v>
      </c>
      <c r="G8" s="45">
        <v>225</v>
      </c>
      <c r="H8" s="45"/>
      <c r="I8" s="45">
        <v>500</v>
      </c>
      <c r="J8" s="45">
        <v>7068</v>
      </c>
      <c r="K8" s="99"/>
    </row>
    <row r="9" spans="1:12">
      <c r="A9" s="17"/>
      <c r="B9" s="48"/>
      <c r="C9" s="48"/>
      <c r="D9" s="48"/>
      <c r="E9" s="45">
        <f t="shared" si="1"/>
        <v>3.6</v>
      </c>
      <c r="F9" s="50">
        <f t="shared" si="0"/>
        <v>0</v>
      </c>
      <c r="G9" s="45"/>
      <c r="H9" s="45"/>
      <c r="I9" s="45"/>
      <c r="J9" s="45"/>
      <c r="K9" s="99"/>
    </row>
    <row r="10" spans="1:12">
      <c r="A10" s="17"/>
      <c r="B10" s="48"/>
      <c r="C10" s="48"/>
      <c r="D10" s="48"/>
      <c r="E10" s="45">
        <f t="shared" si="1"/>
        <v>3.6</v>
      </c>
      <c r="F10" s="50">
        <f t="shared" si="0"/>
        <v>0</v>
      </c>
      <c r="G10" s="45"/>
      <c r="H10" s="45"/>
      <c r="I10" s="45"/>
      <c r="J10" s="45"/>
      <c r="K10" s="99"/>
    </row>
    <row r="11" spans="1:12">
      <c r="A11" s="17"/>
      <c r="B11" s="48"/>
      <c r="C11" s="48"/>
      <c r="D11" s="48"/>
      <c r="E11" s="45">
        <f t="shared" si="1"/>
        <v>3.6</v>
      </c>
      <c r="F11" s="50">
        <f t="shared" si="0"/>
        <v>0</v>
      </c>
      <c r="G11" s="45"/>
      <c r="H11" s="45"/>
      <c r="I11" s="45"/>
      <c r="J11" s="45"/>
      <c r="K11" s="99"/>
    </row>
    <row r="12" spans="1:12">
      <c r="A12" s="17"/>
      <c r="B12" s="48"/>
      <c r="C12" s="48"/>
      <c r="D12" s="48"/>
      <c r="E12" s="45">
        <f>E3</f>
        <v>3.6</v>
      </c>
      <c r="F12" s="50">
        <f t="shared" si="0"/>
        <v>0</v>
      </c>
      <c r="G12" s="45"/>
      <c r="H12" s="45"/>
      <c r="I12" s="45"/>
      <c r="J12" s="45"/>
      <c r="K12" s="99"/>
    </row>
    <row r="13" spans="1:12">
      <c r="A13" s="17"/>
      <c r="B13" s="48"/>
      <c r="C13" s="48"/>
      <c r="D13" s="48"/>
      <c r="E13" s="45">
        <f>E3</f>
        <v>3.6</v>
      </c>
      <c r="F13" s="50">
        <f t="shared" si="0"/>
        <v>0</v>
      </c>
      <c r="G13" s="45"/>
      <c r="H13" s="45"/>
      <c r="I13" s="45"/>
      <c r="J13" s="45"/>
      <c r="K13" s="99"/>
    </row>
    <row r="14" spans="1:12">
      <c r="A14" s="17"/>
      <c r="B14" s="48"/>
      <c r="C14" s="48"/>
      <c r="D14" s="48"/>
      <c r="E14" s="45">
        <f>E11</f>
        <v>3.6</v>
      </c>
      <c r="F14" s="50">
        <f t="shared" si="0"/>
        <v>0</v>
      </c>
      <c r="G14" s="45"/>
      <c r="H14" s="45"/>
      <c r="I14" s="45"/>
      <c r="J14" s="45"/>
      <c r="K14" s="99"/>
    </row>
    <row r="15" spans="1:12" ht="15.75" thickBot="1">
      <c r="A15" s="4" t="s">
        <v>57</v>
      </c>
      <c r="F15" s="43">
        <f>SUM(F3:F14)</f>
        <v>192600</v>
      </c>
      <c r="G15" s="43">
        <f t="shared" ref="G15:J15" si="2">SUM(G3:G14)</f>
        <v>8900</v>
      </c>
      <c r="H15" s="43">
        <f t="shared" si="2"/>
        <v>0</v>
      </c>
      <c r="I15" s="43">
        <f t="shared" si="2"/>
        <v>39000</v>
      </c>
      <c r="J15" s="43">
        <f t="shared" si="2"/>
        <v>165240</v>
      </c>
      <c r="K15" s="99"/>
    </row>
    <row r="16" spans="1:12" ht="15.75" thickTop="1">
      <c r="A16" t="s">
        <v>56</v>
      </c>
      <c r="K16" s="101"/>
    </row>
    <row r="17" spans="1:11" ht="18.75">
      <c r="A17" s="33" t="s">
        <v>68</v>
      </c>
      <c r="B17" s="9"/>
      <c r="K17" s="101"/>
    </row>
    <row r="18" spans="1:11" ht="60">
      <c r="A18" s="14" t="s">
        <v>52</v>
      </c>
      <c r="B18" s="14" t="s">
        <v>94</v>
      </c>
      <c r="C18" s="14" t="s">
        <v>95</v>
      </c>
      <c r="D18" s="14" t="s">
        <v>92</v>
      </c>
      <c r="E18" s="18" t="s">
        <v>58</v>
      </c>
      <c r="F18" s="14" t="s">
        <v>75</v>
      </c>
      <c r="G18" s="14" t="s">
        <v>67</v>
      </c>
      <c r="H18" s="14" t="s">
        <v>53</v>
      </c>
      <c r="I18" s="14" t="s">
        <v>146</v>
      </c>
      <c r="J18" s="14" t="s">
        <v>76</v>
      </c>
      <c r="K18" s="3"/>
    </row>
    <row r="19" spans="1:11">
      <c r="A19" s="22"/>
      <c r="B19" s="48"/>
      <c r="C19" s="49"/>
      <c r="D19" s="49"/>
      <c r="E19" s="45"/>
      <c r="F19" s="50">
        <f>B19*C19*D19*E19</f>
        <v>0</v>
      </c>
      <c r="G19" s="45"/>
      <c r="H19" s="45"/>
      <c r="I19" s="45"/>
      <c r="J19" s="45"/>
    </row>
    <row r="20" spans="1:11">
      <c r="A20" s="22"/>
      <c r="B20" s="48"/>
      <c r="C20" s="49"/>
      <c r="D20" s="49"/>
      <c r="E20" s="45">
        <f>E19</f>
        <v>0</v>
      </c>
      <c r="F20" s="50">
        <f t="shared" ref="F20:F23" si="3">B20*C20*D20*E20</f>
        <v>0</v>
      </c>
      <c r="G20" s="45"/>
      <c r="H20" s="45"/>
      <c r="I20" s="45"/>
      <c r="J20" s="45"/>
    </row>
    <row r="21" spans="1:11">
      <c r="A21" s="17"/>
      <c r="B21" s="48"/>
      <c r="C21" s="49"/>
      <c r="D21" s="49"/>
      <c r="E21" s="45">
        <f t="shared" ref="E21:E22" si="4">E20</f>
        <v>0</v>
      </c>
      <c r="F21" s="50">
        <f t="shared" si="3"/>
        <v>0</v>
      </c>
      <c r="G21" s="45"/>
      <c r="H21" s="45"/>
      <c r="I21" s="45"/>
      <c r="J21" s="45"/>
    </row>
    <row r="22" spans="1:11">
      <c r="A22" s="17"/>
      <c r="B22" s="48"/>
      <c r="C22" s="49"/>
      <c r="D22" s="49"/>
      <c r="E22" s="45">
        <f t="shared" si="4"/>
        <v>0</v>
      </c>
      <c r="F22" s="50">
        <f t="shared" si="3"/>
        <v>0</v>
      </c>
      <c r="G22" s="45"/>
      <c r="H22" s="45"/>
      <c r="I22" s="45"/>
      <c r="J22" s="45"/>
    </row>
    <row r="23" spans="1:11">
      <c r="A23" s="17"/>
      <c r="B23" s="48"/>
      <c r="C23" s="48"/>
      <c r="D23" s="48"/>
      <c r="E23" s="45">
        <f>E19</f>
        <v>0</v>
      </c>
      <c r="F23" s="50">
        <f t="shared" si="3"/>
        <v>0</v>
      </c>
      <c r="G23" s="45"/>
      <c r="H23" s="45"/>
      <c r="I23" s="45"/>
      <c r="J23" s="45"/>
    </row>
    <row r="24" spans="1:11" ht="15.75" thickBot="1">
      <c r="A24" s="4" t="s">
        <v>57</v>
      </c>
      <c r="F24" s="15">
        <f>SUM(F19:F23)</f>
        <v>0</v>
      </c>
      <c r="G24" s="15">
        <f>SUM(G19:G23)</f>
        <v>0</v>
      </c>
      <c r="H24" s="15">
        <f>SUM(H19:H23)</f>
        <v>0</v>
      </c>
      <c r="I24" s="15">
        <f>SUM(I19:I23)</f>
        <v>0</v>
      </c>
      <c r="J24" s="15">
        <f>SUM(J19:J23)</f>
        <v>0</v>
      </c>
    </row>
    <row r="25" spans="1:11" ht="15.75" thickTop="1">
      <c r="A25" s="4"/>
      <c r="F25" s="10"/>
      <c r="G25" s="10"/>
      <c r="H25" s="10"/>
      <c r="I25" s="10"/>
      <c r="J25" s="10"/>
    </row>
    <row r="26" spans="1:11" ht="18.75">
      <c r="A26" s="30" t="s">
        <v>83</v>
      </c>
    </row>
    <row r="27" spans="1:11" ht="30">
      <c r="A27" s="14" t="s">
        <v>6</v>
      </c>
      <c r="B27" s="14" t="s">
        <v>97</v>
      </c>
      <c r="C27" s="14" t="s">
        <v>98</v>
      </c>
      <c r="D27" s="14" t="s">
        <v>99</v>
      </c>
      <c r="E27" s="14" t="s">
        <v>54</v>
      </c>
      <c r="F27" s="14" t="s">
        <v>78</v>
      </c>
      <c r="G27" s="14" t="s">
        <v>8</v>
      </c>
      <c r="H27" s="14" t="s">
        <v>35</v>
      </c>
      <c r="I27" s="14" t="s">
        <v>77</v>
      </c>
    </row>
    <row r="28" spans="1:11">
      <c r="A28" s="17" t="s">
        <v>142</v>
      </c>
      <c r="B28" s="48">
        <v>8</v>
      </c>
      <c r="C28" s="48">
        <v>20</v>
      </c>
      <c r="D28" s="48">
        <v>10</v>
      </c>
      <c r="E28" s="45">
        <v>15</v>
      </c>
      <c r="F28" s="63">
        <f>G28*0.3</f>
        <v>7200</v>
      </c>
      <c r="G28" s="47">
        <f>B28*C28*D28*E28</f>
        <v>24000</v>
      </c>
      <c r="H28" s="37"/>
      <c r="I28" s="47">
        <f>F28+G28</f>
        <v>31200</v>
      </c>
    </row>
    <row r="29" spans="1:11">
      <c r="A29" s="17" t="s">
        <v>143</v>
      </c>
      <c r="B29" s="48">
        <v>8</v>
      </c>
      <c r="C29" s="48">
        <v>20</v>
      </c>
      <c r="D29" s="48">
        <v>10</v>
      </c>
      <c r="E29" s="45">
        <v>15</v>
      </c>
      <c r="F29" s="63">
        <f t="shared" ref="F29:F37" si="5">G29*0.3</f>
        <v>7200</v>
      </c>
      <c r="G29" s="47">
        <f t="shared" ref="G29:G37" si="6">B29*C29*D29*E29</f>
        <v>24000</v>
      </c>
      <c r="H29" s="37"/>
      <c r="I29" s="47">
        <f t="shared" ref="I29:I37" si="7">F29+G29</f>
        <v>31200</v>
      </c>
    </row>
    <row r="30" spans="1:11">
      <c r="A30" s="17" t="s">
        <v>144</v>
      </c>
      <c r="B30" s="48">
        <v>8</v>
      </c>
      <c r="C30" s="48">
        <v>20</v>
      </c>
      <c r="D30" s="48">
        <v>10</v>
      </c>
      <c r="E30" s="45">
        <v>15</v>
      </c>
      <c r="F30" s="63">
        <f t="shared" si="5"/>
        <v>7200</v>
      </c>
      <c r="G30" s="47">
        <f t="shared" si="6"/>
        <v>24000</v>
      </c>
      <c r="H30" s="37"/>
      <c r="I30" s="47">
        <f t="shared" si="7"/>
        <v>31200</v>
      </c>
    </row>
    <row r="31" spans="1:11">
      <c r="A31" s="17" t="s">
        <v>145</v>
      </c>
      <c r="B31" s="48">
        <v>8</v>
      </c>
      <c r="C31" s="48">
        <v>20</v>
      </c>
      <c r="D31" s="48">
        <v>10</v>
      </c>
      <c r="E31" s="45">
        <v>15</v>
      </c>
      <c r="F31" s="63">
        <f t="shared" si="5"/>
        <v>7200</v>
      </c>
      <c r="G31" s="47">
        <f t="shared" si="6"/>
        <v>24000</v>
      </c>
      <c r="H31" s="37"/>
      <c r="I31" s="47">
        <f t="shared" si="7"/>
        <v>31200</v>
      </c>
    </row>
    <row r="32" spans="1:11">
      <c r="A32" s="17"/>
      <c r="B32" s="48"/>
      <c r="C32" s="48"/>
      <c r="D32" s="48"/>
      <c r="E32" s="45"/>
      <c r="F32" s="63">
        <f t="shared" si="5"/>
        <v>0</v>
      </c>
      <c r="G32" s="47">
        <f t="shared" si="6"/>
        <v>0</v>
      </c>
      <c r="H32" s="37"/>
      <c r="I32" s="47">
        <f t="shared" si="7"/>
        <v>0</v>
      </c>
    </row>
    <row r="33" spans="1:9">
      <c r="A33" s="17"/>
      <c r="B33" s="48"/>
      <c r="C33" s="48"/>
      <c r="D33" s="48"/>
      <c r="E33" s="45"/>
      <c r="F33" s="63">
        <f t="shared" si="5"/>
        <v>0</v>
      </c>
      <c r="G33" s="47">
        <f t="shared" si="6"/>
        <v>0</v>
      </c>
      <c r="H33" s="37"/>
      <c r="I33" s="47">
        <f t="shared" si="7"/>
        <v>0</v>
      </c>
    </row>
    <row r="34" spans="1:9">
      <c r="A34" s="17"/>
      <c r="B34" s="48"/>
      <c r="C34" s="48"/>
      <c r="D34" s="48"/>
      <c r="E34" s="37"/>
      <c r="F34" s="63">
        <f t="shared" si="5"/>
        <v>0</v>
      </c>
      <c r="G34" s="47">
        <f t="shared" si="6"/>
        <v>0</v>
      </c>
      <c r="H34" s="47"/>
      <c r="I34" s="47">
        <f t="shared" si="7"/>
        <v>0</v>
      </c>
    </row>
    <row r="35" spans="1:9">
      <c r="A35" s="17"/>
      <c r="B35" s="48"/>
      <c r="C35" s="48"/>
      <c r="D35" s="48"/>
      <c r="E35" s="37"/>
      <c r="F35" s="63">
        <f t="shared" si="5"/>
        <v>0</v>
      </c>
      <c r="G35" s="47">
        <f t="shared" si="6"/>
        <v>0</v>
      </c>
      <c r="H35" s="47"/>
      <c r="I35" s="47">
        <f t="shared" si="7"/>
        <v>0</v>
      </c>
    </row>
    <row r="36" spans="1:9">
      <c r="A36" s="17"/>
      <c r="B36" s="48"/>
      <c r="C36" s="48"/>
      <c r="D36" s="48"/>
      <c r="E36" s="37"/>
      <c r="F36" s="63">
        <f t="shared" si="5"/>
        <v>0</v>
      </c>
      <c r="G36" s="47">
        <f t="shared" si="6"/>
        <v>0</v>
      </c>
      <c r="H36" s="47"/>
      <c r="I36" s="47">
        <f t="shared" si="7"/>
        <v>0</v>
      </c>
    </row>
    <row r="37" spans="1:9">
      <c r="A37" s="17"/>
      <c r="B37" s="48"/>
      <c r="C37" s="48"/>
      <c r="D37" s="48"/>
      <c r="E37" s="37"/>
      <c r="F37" s="63">
        <f t="shared" si="5"/>
        <v>0</v>
      </c>
      <c r="G37" s="47">
        <f t="shared" si="6"/>
        <v>0</v>
      </c>
      <c r="H37" s="47"/>
      <c r="I37" s="47">
        <f t="shared" si="7"/>
        <v>0</v>
      </c>
    </row>
    <row r="38" spans="1:9" ht="15.75" thickBot="1">
      <c r="A38" s="4" t="s">
        <v>60</v>
      </c>
      <c r="F38" s="43">
        <f>SUM(F28:F37)</f>
        <v>28800</v>
      </c>
      <c r="G38" s="43">
        <f t="shared" ref="G38:I38" si="8">SUM(G28:G37)</f>
        <v>96000</v>
      </c>
      <c r="H38" s="43">
        <f t="shared" si="8"/>
        <v>0</v>
      </c>
      <c r="I38" s="43">
        <f t="shared" si="8"/>
        <v>124800</v>
      </c>
    </row>
    <row r="39" spans="1:9" ht="15.75" thickTop="1"/>
    <row r="40" spans="1:9" ht="18.75">
      <c r="A40" s="30" t="s">
        <v>23</v>
      </c>
    </row>
    <row r="41" spans="1:9">
      <c r="A41" s="13" t="s">
        <v>24</v>
      </c>
      <c r="B41" s="35" t="s">
        <v>100</v>
      </c>
      <c r="C41" s="13" t="s">
        <v>2</v>
      </c>
      <c r="D41" s="13" t="s">
        <v>9</v>
      </c>
      <c r="E41" s="26"/>
    </row>
    <row r="42" spans="1:9">
      <c r="A42" s="17" t="s">
        <v>66</v>
      </c>
      <c r="B42" s="39">
        <v>14000</v>
      </c>
      <c r="C42" s="45">
        <v>27</v>
      </c>
      <c r="D42" s="42">
        <f>B42*C42</f>
        <v>378000</v>
      </c>
      <c r="E42" s="23"/>
    </row>
    <row r="43" spans="1:9">
      <c r="A43" s="17" t="s">
        <v>133</v>
      </c>
      <c r="B43" s="39">
        <v>2000</v>
      </c>
      <c r="C43" s="45">
        <v>27</v>
      </c>
      <c r="D43" s="42">
        <f t="shared" ref="D43:D54" si="9">B43*C43</f>
        <v>54000</v>
      </c>
      <c r="E43" s="23"/>
    </row>
    <row r="44" spans="1:9">
      <c r="A44" s="17" t="s">
        <v>132</v>
      </c>
      <c r="B44" s="39">
        <v>2700</v>
      </c>
      <c r="C44" s="45">
        <v>27</v>
      </c>
      <c r="D44" s="42">
        <f t="shared" si="9"/>
        <v>72900</v>
      </c>
      <c r="E44" s="23"/>
    </row>
    <row r="45" spans="1:9">
      <c r="A45" s="17"/>
      <c r="B45" s="39"/>
      <c r="C45" s="45"/>
      <c r="D45" s="42">
        <f t="shared" si="9"/>
        <v>0</v>
      </c>
      <c r="E45" s="23"/>
    </row>
    <row r="46" spans="1:9">
      <c r="A46" s="17"/>
      <c r="B46" s="39"/>
      <c r="C46" s="45"/>
      <c r="D46" s="42">
        <f t="shared" si="9"/>
        <v>0</v>
      </c>
      <c r="E46" s="23"/>
    </row>
    <row r="47" spans="1:9">
      <c r="A47" s="17"/>
      <c r="B47" s="39"/>
      <c r="C47" s="45"/>
      <c r="D47" s="42">
        <f t="shared" si="9"/>
        <v>0</v>
      </c>
      <c r="E47" s="23"/>
    </row>
    <row r="48" spans="1:9">
      <c r="A48" s="17"/>
      <c r="B48" s="39"/>
      <c r="C48" s="45"/>
      <c r="D48" s="42">
        <f t="shared" si="9"/>
        <v>0</v>
      </c>
      <c r="E48" s="23"/>
    </row>
    <row r="49" spans="1:6">
      <c r="A49" s="17"/>
      <c r="B49" s="39"/>
      <c r="C49" s="45"/>
      <c r="D49" s="42">
        <f t="shared" si="9"/>
        <v>0</v>
      </c>
      <c r="E49" s="23"/>
    </row>
    <row r="50" spans="1:6">
      <c r="A50" s="17"/>
      <c r="B50" s="39"/>
      <c r="C50" s="45"/>
      <c r="D50" s="42">
        <f t="shared" si="9"/>
        <v>0</v>
      </c>
      <c r="E50" s="23"/>
    </row>
    <row r="51" spans="1:6">
      <c r="A51" s="17"/>
      <c r="B51" s="39"/>
      <c r="C51" s="45"/>
      <c r="D51" s="42">
        <f t="shared" si="9"/>
        <v>0</v>
      </c>
      <c r="E51" s="23"/>
    </row>
    <row r="52" spans="1:6">
      <c r="A52" s="17"/>
      <c r="B52" s="39"/>
      <c r="C52" s="45"/>
      <c r="D52" s="42">
        <f t="shared" si="9"/>
        <v>0</v>
      </c>
      <c r="E52" s="23"/>
    </row>
    <row r="53" spans="1:6">
      <c r="A53" s="17"/>
      <c r="B53" s="39"/>
      <c r="C53" s="45"/>
      <c r="D53" s="42">
        <f t="shared" si="9"/>
        <v>0</v>
      </c>
      <c r="E53" s="23"/>
    </row>
    <row r="54" spans="1:6">
      <c r="A54" s="17"/>
      <c r="B54" s="39"/>
      <c r="C54" s="45"/>
      <c r="D54" s="42">
        <f t="shared" si="9"/>
        <v>0</v>
      </c>
      <c r="E54" s="23"/>
    </row>
    <row r="55" spans="1:6" ht="15.75" thickBot="1">
      <c r="A55" s="4" t="s">
        <v>57</v>
      </c>
      <c r="B55" s="40">
        <f>SUM(B42:B54)</f>
        <v>18700</v>
      </c>
      <c r="C55" s="10"/>
      <c r="D55" s="43">
        <f>SUM(D42:D54)</f>
        <v>504900</v>
      </c>
      <c r="E55" s="10"/>
    </row>
    <row r="56" spans="1:6" ht="15.75" thickTop="1">
      <c r="A56" s="4"/>
      <c r="B56" s="11"/>
      <c r="C56" s="11"/>
      <c r="D56" s="11"/>
      <c r="E56" s="11"/>
      <c r="F56" s="11"/>
    </row>
    <row r="57" spans="1:6" ht="18.75">
      <c r="A57" s="30" t="s">
        <v>84</v>
      </c>
      <c r="B57" s="11"/>
      <c r="C57" s="11"/>
      <c r="D57" s="11"/>
      <c r="E57" s="11"/>
      <c r="F57" s="11"/>
    </row>
    <row r="58" spans="1:6" ht="30">
      <c r="A58" s="14" t="s">
        <v>7</v>
      </c>
      <c r="B58" s="14" t="s">
        <v>100</v>
      </c>
      <c r="C58" s="14" t="s">
        <v>101</v>
      </c>
      <c r="D58" s="14" t="s">
        <v>9</v>
      </c>
    </row>
    <row r="59" spans="1:6">
      <c r="A59" s="17"/>
      <c r="B59" s="39"/>
      <c r="C59" s="45"/>
      <c r="D59" s="42">
        <f>B59*C59</f>
        <v>0</v>
      </c>
    </row>
    <row r="60" spans="1:6">
      <c r="A60" s="17"/>
      <c r="B60" s="39"/>
      <c r="C60" s="45"/>
      <c r="D60" s="42">
        <f t="shared" ref="D60:D61" si="10">B60*C60</f>
        <v>0</v>
      </c>
    </row>
    <row r="61" spans="1:6">
      <c r="A61" s="17"/>
      <c r="B61" s="39"/>
      <c r="C61" s="45"/>
      <c r="D61" s="42">
        <f t="shared" si="10"/>
        <v>0</v>
      </c>
    </row>
    <row r="62" spans="1:6">
      <c r="A62" s="17"/>
      <c r="B62" s="39"/>
      <c r="C62" s="45"/>
      <c r="D62" s="42">
        <f t="shared" ref="D62:D64" si="11">B62*C62</f>
        <v>0</v>
      </c>
    </row>
    <row r="63" spans="1:6">
      <c r="A63" s="17"/>
      <c r="B63" s="39"/>
      <c r="C63" s="45"/>
      <c r="D63" s="42">
        <f t="shared" si="11"/>
        <v>0</v>
      </c>
    </row>
    <row r="64" spans="1:6">
      <c r="A64" s="17"/>
      <c r="B64" s="39"/>
      <c r="C64" s="45"/>
      <c r="D64" s="42">
        <f t="shared" si="11"/>
        <v>0</v>
      </c>
    </row>
    <row r="65" spans="1:4" ht="15.75" thickBot="1">
      <c r="A65" s="4" t="s">
        <v>57</v>
      </c>
      <c r="B65" s="41">
        <f>SUM(B59:B64)</f>
        <v>0</v>
      </c>
      <c r="D65" s="44">
        <f>SUM(D59:D64)</f>
        <v>0</v>
      </c>
    </row>
    <row r="66" spans="1:4" ht="15.75" thickTop="1"/>
    <row r="67" spans="1:4" ht="18.75">
      <c r="A67" s="30" t="s">
        <v>85</v>
      </c>
    </row>
    <row r="68" spans="1:4">
      <c r="A68" s="13" t="s">
        <v>42</v>
      </c>
      <c r="B68" s="13" t="s">
        <v>9</v>
      </c>
    </row>
    <row r="69" spans="1:4">
      <c r="A69" t="s">
        <v>43</v>
      </c>
      <c r="B69" s="45"/>
    </row>
    <row r="70" spans="1:4">
      <c r="A70" t="s">
        <v>13</v>
      </c>
      <c r="B70" s="45"/>
    </row>
    <row r="71" spans="1:4">
      <c r="A71" t="s">
        <v>44</v>
      </c>
      <c r="B71" s="45">
        <v>3500</v>
      </c>
    </row>
    <row r="72" spans="1:4">
      <c r="A72" t="s">
        <v>17</v>
      </c>
      <c r="B72" s="45"/>
    </row>
    <row r="73" spans="1:4">
      <c r="A73" t="s">
        <v>46</v>
      </c>
      <c r="B73" s="45"/>
    </row>
    <row r="74" spans="1:4">
      <c r="A74" t="s">
        <v>45</v>
      </c>
      <c r="B74" s="45"/>
    </row>
    <row r="75" spans="1:4">
      <c r="A75" t="s">
        <v>21</v>
      </c>
      <c r="B75" s="45"/>
    </row>
    <row r="76" spans="1:4">
      <c r="A76" t="s">
        <v>39</v>
      </c>
      <c r="B76" s="45">
        <v>2500</v>
      </c>
    </row>
    <row r="77" spans="1:4">
      <c r="A77" t="s">
        <v>12</v>
      </c>
      <c r="B77" s="45"/>
    </row>
    <row r="78" spans="1:4">
      <c r="A78" t="s">
        <v>19</v>
      </c>
      <c r="B78" s="45">
        <v>5000</v>
      </c>
    </row>
    <row r="79" spans="1:4">
      <c r="A79" t="s">
        <v>147</v>
      </c>
      <c r="B79" s="45">
        <v>2500</v>
      </c>
    </row>
    <row r="80" spans="1:4">
      <c r="A80" s="89" t="s">
        <v>151</v>
      </c>
      <c r="B80" s="37">
        <v>3500</v>
      </c>
    </row>
    <row r="81" spans="1:13" ht="19.5" thickBot="1">
      <c r="A81" s="89" t="s">
        <v>152</v>
      </c>
      <c r="B81" s="37">
        <v>5000</v>
      </c>
      <c r="J81" s="30" t="s">
        <v>103</v>
      </c>
      <c r="L81" s="91">
        <f>F15+G15+I15+J15+K15+F24+G24+I24+I38+D55+D65+B69+B70+B71+B72+B73+B74+B75+B76+B77+B78+B80+B81+B82+B83</f>
        <v>1054940</v>
      </c>
    </row>
    <row r="82" spans="1:13" ht="15.75" thickTop="1">
      <c r="A82" s="89"/>
      <c r="B82" s="37"/>
    </row>
    <row r="83" spans="1:13">
      <c r="A83" s="90"/>
      <c r="B83" s="46"/>
      <c r="C83" s="3"/>
      <c r="D83" s="3"/>
      <c r="M83" s="62"/>
    </row>
    <row r="84" spans="1:13">
      <c r="A84" s="26"/>
      <c r="B84" s="25"/>
      <c r="C84" s="25"/>
      <c r="D84" s="25"/>
      <c r="E84" s="1"/>
      <c r="F84" s="1"/>
      <c r="G84" s="1"/>
    </row>
    <row r="85" spans="1:13">
      <c r="A85" s="3"/>
      <c r="B85" s="3"/>
      <c r="C85" s="3"/>
      <c r="D85" s="3"/>
    </row>
    <row r="86" spans="1:13">
      <c r="A86" s="3"/>
      <c r="B86" s="3"/>
      <c r="C86" s="3"/>
      <c r="D86" s="3"/>
    </row>
    <row r="87" spans="1:13">
      <c r="A87" s="3"/>
      <c r="B87" s="3"/>
      <c r="C87" s="3"/>
      <c r="D87" s="3"/>
    </row>
  </sheetData>
  <pageMargins left="0.3" right="0.23" top="0.66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75"/>
  <sheetViews>
    <sheetView topLeftCell="A25" workbookViewId="0">
      <selection activeCell="F51" sqref="F51"/>
    </sheetView>
  </sheetViews>
  <sheetFormatPr defaultRowHeight="15"/>
  <cols>
    <col min="1" max="1" width="26" customWidth="1"/>
    <col min="2" max="2" width="13" customWidth="1"/>
    <col min="3" max="3" width="14" customWidth="1"/>
    <col min="4" max="4" width="12.28515625" customWidth="1"/>
    <col min="5" max="5" width="13.140625" customWidth="1"/>
    <col min="6" max="6" width="12.42578125" customWidth="1"/>
    <col min="7" max="7" width="12.7109375" customWidth="1"/>
    <col min="8" max="8" width="13.28515625" customWidth="1"/>
    <col min="9" max="9" width="12.85546875" customWidth="1"/>
  </cols>
  <sheetData>
    <row r="1" spans="1:9" ht="20.25" customHeight="1">
      <c r="A1" s="30" t="s">
        <v>26</v>
      </c>
    </row>
    <row r="2" spans="1:9" ht="61.5" customHeight="1">
      <c r="A2" s="13" t="s">
        <v>62</v>
      </c>
      <c r="B2" s="14" t="s">
        <v>91</v>
      </c>
      <c r="C2" s="14" t="s">
        <v>96</v>
      </c>
      <c r="D2" s="14" t="s">
        <v>92</v>
      </c>
      <c r="E2" s="18" t="s">
        <v>58</v>
      </c>
      <c r="F2" s="14" t="s">
        <v>75</v>
      </c>
      <c r="G2" s="14" t="s">
        <v>67</v>
      </c>
      <c r="H2" s="14" t="s">
        <v>146</v>
      </c>
      <c r="I2" s="14" t="s">
        <v>74</v>
      </c>
    </row>
    <row r="3" spans="1:9">
      <c r="A3" s="17" t="s">
        <v>139</v>
      </c>
      <c r="B3" s="88">
        <v>450</v>
      </c>
      <c r="C3" s="88">
        <v>3</v>
      </c>
      <c r="D3" s="88">
        <v>200</v>
      </c>
      <c r="E3" s="93">
        <v>4</v>
      </c>
      <c r="F3" s="50">
        <f>IFERROR((B3/C3)*D3*E3,0)</f>
        <v>120000</v>
      </c>
      <c r="G3" s="45">
        <v>2400</v>
      </c>
      <c r="H3" s="45">
        <v>5500</v>
      </c>
      <c r="I3" s="45">
        <v>16740</v>
      </c>
    </row>
    <row r="4" spans="1:9">
      <c r="A4" s="17" t="s">
        <v>149</v>
      </c>
      <c r="B4" s="88">
        <v>450</v>
      </c>
      <c r="C4" s="88">
        <v>3</v>
      </c>
      <c r="D4" s="88">
        <v>200</v>
      </c>
      <c r="E4" s="45">
        <f>E3</f>
        <v>4</v>
      </c>
      <c r="F4" s="50">
        <f>IFERROR((B4/C4)*D4*E4,0)</f>
        <v>120000</v>
      </c>
      <c r="G4" s="45">
        <v>2400</v>
      </c>
      <c r="H4" s="45">
        <v>7000</v>
      </c>
      <c r="I4" s="45"/>
    </row>
    <row r="5" spans="1:9">
      <c r="A5" s="17"/>
      <c r="B5" s="88"/>
      <c r="C5" s="88"/>
      <c r="D5" s="88"/>
      <c r="E5" s="45">
        <f>E3</f>
        <v>4</v>
      </c>
      <c r="F5" s="50">
        <f t="shared" ref="F5:F12" si="0">IFERROR((B5/C5)*D5*E5,0)</f>
        <v>0</v>
      </c>
      <c r="G5" s="45"/>
      <c r="H5" s="45"/>
      <c r="I5" s="45"/>
    </row>
    <row r="6" spans="1:9">
      <c r="A6" s="17"/>
      <c r="B6" s="88"/>
      <c r="C6" s="88"/>
      <c r="D6" s="88"/>
      <c r="E6" s="45">
        <f>E3</f>
        <v>4</v>
      </c>
      <c r="F6" s="50">
        <f t="shared" si="0"/>
        <v>0</v>
      </c>
      <c r="G6" s="45"/>
      <c r="H6" s="45"/>
      <c r="I6" s="45"/>
    </row>
    <row r="7" spans="1:9">
      <c r="A7" s="17"/>
      <c r="B7" s="88"/>
      <c r="C7" s="88"/>
      <c r="D7" s="88"/>
      <c r="E7" s="45">
        <f>E3</f>
        <v>4</v>
      </c>
      <c r="F7" s="50">
        <f t="shared" si="0"/>
        <v>0</v>
      </c>
      <c r="G7" s="45"/>
      <c r="H7" s="45"/>
      <c r="I7" s="45"/>
    </row>
    <row r="8" spans="1:9">
      <c r="A8" s="17"/>
      <c r="B8" s="88"/>
      <c r="C8" s="88"/>
      <c r="D8" s="88"/>
      <c r="E8" s="45">
        <f>E4</f>
        <v>4</v>
      </c>
      <c r="F8" s="50">
        <f t="shared" si="0"/>
        <v>0</v>
      </c>
      <c r="G8" s="45"/>
      <c r="H8" s="45"/>
      <c r="I8" s="45"/>
    </row>
    <row r="9" spans="1:9">
      <c r="A9" s="17"/>
      <c r="B9" s="88"/>
      <c r="C9" s="88"/>
      <c r="D9" s="88"/>
      <c r="E9" s="45">
        <f t="shared" ref="E9:E12" si="1">E8</f>
        <v>4</v>
      </c>
      <c r="F9" s="50">
        <f t="shared" si="0"/>
        <v>0</v>
      </c>
      <c r="G9" s="45"/>
      <c r="H9" s="45"/>
      <c r="I9" s="45"/>
    </row>
    <row r="10" spans="1:9">
      <c r="A10" s="17"/>
      <c r="B10" s="88"/>
      <c r="C10" s="88"/>
      <c r="D10" s="88"/>
      <c r="E10" s="45">
        <f t="shared" si="1"/>
        <v>4</v>
      </c>
      <c r="F10" s="50">
        <f t="shared" si="0"/>
        <v>0</v>
      </c>
      <c r="G10" s="45"/>
      <c r="H10" s="45"/>
      <c r="I10" s="45"/>
    </row>
    <row r="11" spans="1:9">
      <c r="A11" s="17"/>
      <c r="B11" s="88"/>
      <c r="C11" s="88"/>
      <c r="D11" s="88"/>
      <c r="E11" s="45">
        <f t="shared" si="1"/>
        <v>4</v>
      </c>
      <c r="F11" s="50">
        <f t="shared" si="0"/>
        <v>0</v>
      </c>
      <c r="G11" s="45"/>
      <c r="H11" s="45"/>
      <c r="I11" s="45"/>
    </row>
    <row r="12" spans="1:9">
      <c r="A12" s="17"/>
      <c r="B12" s="88"/>
      <c r="C12" s="88"/>
      <c r="D12" s="88"/>
      <c r="E12" s="45">
        <f t="shared" si="1"/>
        <v>4</v>
      </c>
      <c r="F12" s="50">
        <f t="shared" si="0"/>
        <v>0</v>
      </c>
      <c r="G12" s="45"/>
      <c r="H12" s="45"/>
      <c r="I12" s="45"/>
    </row>
    <row r="13" spans="1:9" ht="15.75" thickBot="1">
      <c r="A13" s="4" t="s">
        <v>61</v>
      </c>
      <c r="B13" s="23"/>
      <c r="C13" s="23"/>
      <c r="D13" s="23"/>
      <c r="E13" s="23"/>
      <c r="F13" s="43">
        <f>SUM(F3:F12)</f>
        <v>240000</v>
      </c>
      <c r="G13" s="43">
        <f>SUM(G3:G12)</f>
        <v>4800</v>
      </c>
      <c r="H13" s="43">
        <f>SUM(H3:H12)</f>
        <v>12500</v>
      </c>
      <c r="I13" s="43">
        <f>SUM(I3:I12)</f>
        <v>16740</v>
      </c>
    </row>
    <row r="14" spans="1:9" ht="15.75" thickTop="1">
      <c r="A14" s="29"/>
      <c r="B14" s="23"/>
      <c r="C14" s="23"/>
      <c r="D14" s="23"/>
      <c r="E14" s="23"/>
      <c r="F14" s="23"/>
      <c r="G14" s="23"/>
      <c r="H14" s="23"/>
      <c r="I14" s="23"/>
    </row>
    <row r="15" spans="1:9" ht="18.75">
      <c r="A15" s="33" t="s">
        <v>69</v>
      </c>
      <c r="G15" s="31"/>
      <c r="H15" s="1"/>
      <c r="I15" s="1"/>
    </row>
    <row r="16" spans="1:9" ht="45">
      <c r="A16" s="28" t="s">
        <v>62</v>
      </c>
      <c r="B16" s="14" t="s">
        <v>91</v>
      </c>
      <c r="C16" s="14" t="s">
        <v>96</v>
      </c>
      <c r="D16" s="14" t="s">
        <v>93</v>
      </c>
      <c r="E16" s="18" t="s">
        <v>58</v>
      </c>
      <c r="F16" s="14" t="s">
        <v>75</v>
      </c>
      <c r="G16" s="14" t="s">
        <v>67</v>
      </c>
      <c r="H16" s="14" t="s">
        <v>146</v>
      </c>
      <c r="I16" s="14" t="s">
        <v>76</v>
      </c>
    </row>
    <row r="17" spans="1:9">
      <c r="A17" s="17"/>
      <c r="B17" s="88">
        <v>0</v>
      </c>
      <c r="C17" s="88">
        <v>0</v>
      </c>
      <c r="D17" s="88">
        <v>0</v>
      </c>
      <c r="E17" s="45">
        <v>0</v>
      </c>
      <c r="F17" s="50">
        <f>IFERROR((B17/C17)*D17*E17,0)</f>
        <v>0</v>
      </c>
      <c r="G17" s="45"/>
      <c r="H17" s="45"/>
      <c r="I17" s="45"/>
    </row>
    <row r="18" spans="1:9">
      <c r="A18" s="17"/>
      <c r="B18" s="88"/>
      <c r="C18" s="88"/>
      <c r="D18" s="88"/>
      <c r="E18" s="45">
        <f>E17</f>
        <v>0</v>
      </c>
      <c r="F18" s="50">
        <f t="shared" ref="F18:F20" si="2">IFERROR((B18/C18)*D18*E18,0)</f>
        <v>0</v>
      </c>
      <c r="G18" s="45"/>
      <c r="H18" s="45"/>
      <c r="I18" s="45"/>
    </row>
    <row r="19" spans="1:9">
      <c r="A19" s="17"/>
      <c r="B19" s="88"/>
      <c r="C19" s="88"/>
      <c r="D19" s="88"/>
      <c r="E19" s="45">
        <f t="shared" ref="E19:E20" si="3">E18</f>
        <v>0</v>
      </c>
      <c r="F19" s="50">
        <f t="shared" si="2"/>
        <v>0</v>
      </c>
      <c r="G19" s="45"/>
      <c r="H19" s="45"/>
      <c r="I19" s="45"/>
    </row>
    <row r="20" spans="1:9">
      <c r="A20" s="17"/>
      <c r="B20" s="88"/>
      <c r="C20" s="88"/>
      <c r="D20" s="88"/>
      <c r="E20" s="45">
        <f t="shared" si="3"/>
        <v>0</v>
      </c>
      <c r="F20" s="50">
        <f t="shared" si="2"/>
        <v>0</v>
      </c>
      <c r="G20" s="45"/>
      <c r="H20" s="45"/>
      <c r="I20" s="45"/>
    </row>
    <row r="21" spans="1:9" ht="15.75" thickBot="1">
      <c r="A21" s="4" t="s">
        <v>61</v>
      </c>
      <c r="F21" s="43">
        <f>SUM(F17:F20)</f>
        <v>0</v>
      </c>
      <c r="G21" s="43">
        <f>SUM(G17:G20)</f>
        <v>0</v>
      </c>
      <c r="H21" s="43">
        <f>SUM(H17:H20)</f>
        <v>0</v>
      </c>
      <c r="I21" s="43">
        <f>SUM(I17:I20)</f>
        <v>0</v>
      </c>
    </row>
    <row r="22" spans="1:9" ht="15.75" thickTop="1">
      <c r="A22" s="4"/>
      <c r="F22" s="10"/>
      <c r="G22" s="10"/>
      <c r="H22" s="10"/>
      <c r="I22" s="10"/>
    </row>
    <row r="23" spans="1:9" ht="18.75">
      <c r="A23" s="30" t="s">
        <v>86</v>
      </c>
    </row>
    <row r="24" spans="1:9" ht="30">
      <c r="A24" s="13" t="s">
        <v>6</v>
      </c>
      <c r="B24" s="14" t="s">
        <v>97</v>
      </c>
      <c r="C24" s="14" t="s">
        <v>98</v>
      </c>
      <c r="D24" s="14" t="s">
        <v>99</v>
      </c>
      <c r="E24" s="18" t="s">
        <v>54</v>
      </c>
      <c r="F24" s="14" t="s">
        <v>8</v>
      </c>
      <c r="G24" s="14" t="s">
        <v>78</v>
      </c>
      <c r="H24" s="14" t="s">
        <v>77</v>
      </c>
    </row>
    <row r="25" spans="1:9">
      <c r="A25" s="17" t="s">
        <v>140</v>
      </c>
      <c r="B25" s="48">
        <v>11</v>
      </c>
      <c r="C25" s="48">
        <v>20</v>
      </c>
      <c r="D25" s="48">
        <v>10</v>
      </c>
      <c r="E25" s="45">
        <v>15</v>
      </c>
      <c r="F25" s="47">
        <f>B25*C25*D25*E25</f>
        <v>33000</v>
      </c>
      <c r="G25" s="50">
        <f>F25*0.3</f>
        <v>9900</v>
      </c>
      <c r="H25" s="42">
        <f>F25+G25</f>
        <v>42900</v>
      </c>
    </row>
    <row r="26" spans="1:9">
      <c r="A26" s="17" t="s">
        <v>150</v>
      </c>
      <c r="B26" s="48">
        <v>11</v>
      </c>
      <c r="C26" s="48">
        <v>20</v>
      </c>
      <c r="D26" s="48">
        <v>10</v>
      </c>
      <c r="E26" s="45">
        <v>15</v>
      </c>
      <c r="F26" s="47">
        <f t="shared" ref="F26:F40" si="4">B26*C26*D26*E26</f>
        <v>33000</v>
      </c>
      <c r="G26" s="50">
        <f t="shared" ref="G26:G40" si="5">F26*0.3</f>
        <v>9900</v>
      </c>
      <c r="H26" s="42">
        <f t="shared" ref="H26:H40" si="6">F26+G26</f>
        <v>42900</v>
      </c>
    </row>
    <row r="27" spans="1:9">
      <c r="A27" s="17"/>
      <c r="B27" s="48"/>
      <c r="C27" s="48"/>
      <c r="D27" s="48"/>
      <c r="E27" s="45"/>
      <c r="F27" s="47">
        <f t="shared" si="4"/>
        <v>0</v>
      </c>
      <c r="G27" s="50">
        <f t="shared" si="5"/>
        <v>0</v>
      </c>
      <c r="H27" s="42">
        <f t="shared" si="6"/>
        <v>0</v>
      </c>
    </row>
    <row r="28" spans="1:9">
      <c r="A28" s="17"/>
      <c r="B28" s="48"/>
      <c r="C28" s="48"/>
      <c r="D28" s="48"/>
      <c r="E28" s="45"/>
      <c r="F28" s="47">
        <f t="shared" si="4"/>
        <v>0</v>
      </c>
      <c r="G28" s="50">
        <f t="shared" si="5"/>
        <v>0</v>
      </c>
      <c r="H28" s="42">
        <f t="shared" si="6"/>
        <v>0</v>
      </c>
    </row>
    <row r="29" spans="1:9">
      <c r="A29" s="17"/>
      <c r="B29" s="48"/>
      <c r="C29" s="48"/>
      <c r="D29" s="48"/>
      <c r="E29" s="45"/>
      <c r="F29" s="47">
        <f t="shared" si="4"/>
        <v>0</v>
      </c>
      <c r="G29" s="50">
        <f t="shared" si="5"/>
        <v>0</v>
      </c>
      <c r="H29" s="42">
        <f t="shared" si="6"/>
        <v>0</v>
      </c>
    </row>
    <row r="30" spans="1:9">
      <c r="A30" s="17"/>
      <c r="B30" s="48"/>
      <c r="C30" s="48"/>
      <c r="D30" s="48"/>
      <c r="E30" s="45"/>
      <c r="F30" s="47">
        <f t="shared" si="4"/>
        <v>0</v>
      </c>
      <c r="G30" s="50">
        <f t="shared" si="5"/>
        <v>0</v>
      </c>
      <c r="H30" s="42">
        <f t="shared" si="6"/>
        <v>0</v>
      </c>
    </row>
    <row r="31" spans="1:9">
      <c r="A31" s="17"/>
      <c r="B31" s="48"/>
      <c r="C31" s="48"/>
      <c r="D31" s="48"/>
      <c r="E31" s="45"/>
      <c r="F31" s="47">
        <f t="shared" si="4"/>
        <v>0</v>
      </c>
      <c r="G31" s="50">
        <f t="shared" si="5"/>
        <v>0</v>
      </c>
      <c r="H31" s="42">
        <f t="shared" si="6"/>
        <v>0</v>
      </c>
    </row>
    <row r="32" spans="1:9">
      <c r="A32" s="17"/>
      <c r="B32" s="48"/>
      <c r="C32" s="48"/>
      <c r="D32" s="48"/>
      <c r="E32" s="45"/>
      <c r="F32" s="47">
        <f t="shared" si="4"/>
        <v>0</v>
      </c>
      <c r="G32" s="50">
        <f t="shared" si="5"/>
        <v>0</v>
      </c>
      <c r="H32" s="42">
        <f t="shared" si="6"/>
        <v>0</v>
      </c>
    </row>
    <row r="33" spans="1:8">
      <c r="A33" s="17"/>
      <c r="B33" s="48"/>
      <c r="C33" s="48"/>
      <c r="D33" s="48"/>
      <c r="E33" s="45"/>
      <c r="F33" s="47">
        <f t="shared" si="4"/>
        <v>0</v>
      </c>
      <c r="G33" s="50">
        <f t="shared" si="5"/>
        <v>0</v>
      </c>
      <c r="H33" s="42">
        <f t="shared" si="6"/>
        <v>0</v>
      </c>
    </row>
    <row r="34" spans="1:8">
      <c r="A34" s="17"/>
      <c r="B34" s="48"/>
      <c r="C34" s="48"/>
      <c r="D34" s="48"/>
      <c r="E34" s="45"/>
      <c r="F34" s="47">
        <f t="shared" si="4"/>
        <v>0</v>
      </c>
      <c r="G34" s="50">
        <f t="shared" si="5"/>
        <v>0</v>
      </c>
      <c r="H34" s="42">
        <f t="shared" si="6"/>
        <v>0</v>
      </c>
    </row>
    <row r="35" spans="1:8">
      <c r="A35" s="17"/>
      <c r="B35" s="48"/>
      <c r="C35" s="48"/>
      <c r="D35" s="48"/>
      <c r="E35" s="45"/>
      <c r="F35" s="47">
        <f t="shared" si="4"/>
        <v>0</v>
      </c>
      <c r="G35" s="50">
        <f t="shared" si="5"/>
        <v>0</v>
      </c>
      <c r="H35" s="42">
        <f t="shared" si="6"/>
        <v>0</v>
      </c>
    </row>
    <row r="36" spans="1:8">
      <c r="A36" s="17"/>
      <c r="B36" s="48"/>
      <c r="C36" s="48"/>
      <c r="D36" s="48"/>
      <c r="E36" s="45"/>
      <c r="F36" s="47">
        <f t="shared" si="4"/>
        <v>0</v>
      </c>
      <c r="G36" s="50">
        <f t="shared" si="5"/>
        <v>0</v>
      </c>
      <c r="H36" s="42">
        <f t="shared" si="6"/>
        <v>0</v>
      </c>
    </row>
    <row r="37" spans="1:8">
      <c r="A37" s="17"/>
      <c r="B37" s="48"/>
      <c r="C37" s="48"/>
      <c r="D37" s="48"/>
      <c r="E37" s="45"/>
      <c r="F37" s="47">
        <f t="shared" si="4"/>
        <v>0</v>
      </c>
      <c r="G37" s="50">
        <f t="shared" si="5"/>
        <v>0</v>
      </c>
      <c r="H37" s="42">
        <f t="shared" si="6"/>
        <v>0</v>
      </c>
    </row>
    <row r="38" spans="1:8">
      <c r="A38" s="17"/>
      <c r="B38" s="48"/>
      <c r="C38" s="48"/>
      <c r="D38" s="48"/>
      <c r="E38" s="45"/>
      <c r="F38" s="47">
        <f t="shared" si="4"/>
        <v>0</v>
      </c>
      <c r="G38" s="50">
        <f t="shared" si="5"/>
        <v>0</v>
      </c>
      <c r="H38" s="42">
        <f t="shared" si="6"/>
        <v>0</v>
      </c>
    </row>
    <row r="39" spans="1:8">
      <c r="A39" s="17"/>
      <c r="B39" s="48"/>
      <c r="C39" s="48"/>
      <c r="D39" s="48"/>
      <c r="E39" s="45"/>
      <c r="F39" s="47">
        <f t="shared" si="4"/>
        <v>0</v>
      </c>
      <c r="G39" s="50">
        <f t="shared" si="5"/>
        <v>0</v>
      </c>
      <c r="H39" s="42">
        <f t="shared" si="6"/>
        <v>0</v>
      </c>
    </row>
    <row r="40" spans="1:8">
      <c r="A40" s="17"/>
      <c r="B40" s="48"/>
      <c r="C40" s="48"/>
      <c r="D40" s="48"/>
      <c r="E40" s="45"/>
      <c r="F40" s="47">
        <f t="shared" si="4"/>
        <v>0</v>
      </c>
      <c r="G40" s="50">
        <f t="shared" si="5"/>
        <v>0</v>
      </c>
      <c r="H40" s="42">
        <f t="shared" si="6"/>
        <v>0</v>
      </c>
    </row>
    <row r="41" spans="1:8" ht="15.75" thickBot="1">
      <c r="A41" s="4" t="s">
        <v>61</v>
      </c>
      <c r="E41" s="23"/>
      <c r="F41" s="44">
        <f>SUM(F25:F39)</f>
        <v>66000</v>
      </c>
      <c r="G41" s="50"/>
      <c r="H41" s="44">
        <f>SUM(H25:H39)</f>
        <v>85800</v>
      </c>
    </row>
    <row r="42" spans="1:8" ht="15.75" thickTop="1">
      <c r="A42" s="4"/>
      <c r="E42" s="23"/>
      <c r="F42" s="16"/>
      <c r="G42" s="23"/>
      <c r="H42" s="24"/>
    </row>
    <row r="43" spans="1:8">
      <c r="A43" s="4"/>
      <c r="E43" s="23"/>
      <c r="F43" s="16"/>
      <c r="G43" s="23"/>
      <c r="H43" s="24"/>
    </row>
    <row r="44" spans="1:8">
      <c r="A44" s="4"/>
      <c r="E44" s="23"/>
      <c r="F44" s="16"/>
      <c r="G44" s="23"/>
      <c r="H44" s="24"/>
    </row>
    <row r="45" spans="1:8" ht="18.75">
      <c r="A45" s="30" t="s">
        <v>81</v>
      </c>
    </row>
    <row r="46" spans="1:8">
      <c r="A46" s="14" t="s">
        <v>7</v>
      </c>
      <c r="B46" s="14" t="s">
        <v>1</v>
      </c>
      <c r="C46" s="14" t="s">
        <v>5</v>
      </c>
      <c r="D46" s="25" t="s">
        <v>9</v>
      </c>
      <c r="E46" s="36"/>
    </row>
    <row r="47" spans="1:8">
      <c r="A47" s="17" t="s">
        <v>141</v>
      </c>
      <c r="B47" s="39">
        <v>3200</v>
      </c>
      <c r="C47" s="45">
        <v>25</v>
      </c>
      <c r="D47" s="51">
        <f>B47*C47</f>
        <v>80000</v>
      </c>
      <c r="E47" s="36"/>
    </row>
    <row r="48" spans="1:8">
      <c r="A48" s="17"/>
      <c r="B48" s="39"/>
      <c r="C48" s="45"/>
      <c r="D48" s="51">
        <f t="shared" ref="D48:D51" si="7">B48*C48</f>
        <v>0</v>
      </c>
      <c r="E48" s="36"/>
    </row>
    <row r="49" spans="1:5">
      <c r="A49" s="17"/>
      <c r="B49" s="39"/>
      <c r="C49" s="45"/>
      <c r="D49" s="51">
        <f t="shared" si="7"/>
        <v>0</v>
      </c>
      <c r="E49" s="36"/>
    </row>
    <row r="50" spans="1:5">
      <c r="A50" s="17"/>
      <c r="B50" s="39"/>
      <c r="C50" s="45"/>
      <c r="D50" s="51">
        <f t="shared" si="7"/>
        <v>0</v>
      </c>
      <c r="E50" s="36"/>
    </row>
    <row r="51" spans="1:5">
      <c r="A51" s="17"/>
      <c r="B51" s="39"/>
      <c r="C51" s="45"/>
      <c r="D51" s="51">
        <f t="shared" si="7"/>
        <v>0</v>
      </c>
      <c r="E51" s="36"/>
    </row>
    <row r="52" spans="1:5" ht="15.75" thickBot="1">
      <c r="A52" s="4" t="s">
        <v>61</v>
      </c>
      <c r="B52" s="41">
        <f>SUM(B47:B51)</f>
        <v>3200</v>
      </c>
      <c r="D52" s="44">
        <f>SUM(D47:D51)</f>
        <v>80000</v>
      </c>
      <c r="E52" s="36"/>
    </row>
    <row r="53" spans="1:5" ht="15.75" thickTop="1">
      <c r="A53" s="4"/>
      <c r="E53" s="24"/>
    </row>
    <row r="54" spans="1:5" s="4" customFormat="1" ht="18.75">
      <c r="A54" s="30" t="s">
        <v>82</v>
      </c>
    </row>
    <row r="55" spans="1:5">
      <c r="A55" s="13" t="s">
        <v>42</v>
      </c>
      <c r="B55" s="13" t="s">
        <v>9</v>
      </c>
    </row>
    <row r="56" spans="1:5">
      <c r="A56" t="s">
        <v>17</v>
      </c>
      <c r="B56" s="45"/>
    </row>
    <row r="57" spans="1:5">
      <c r="A57" t="s">
        <v>37</v>
      </c>
      <c r="B57" s="45"/>
    </row>
    <row r="58" spans="1:5">
      <c r="A58" t="s">
        <v>45</v>
      </c>
      <c r="B58" s="45"/>
    </row>
    <row r="59" spans="1:5">
      <c r="A59" t="s">
        <v>21</v>
      </c>
      <c r="B59" s="45"/>
    </row>
    <row r="60" spans="1:5">
      <c r="A60" t="s">
        <v>39</v>
      </c>
      <c r="B60" s="45"/>
    </row>
    <row r="61" spans="1:5">
      <c r="A61" t="s">
        <v>13</v>
      </c>
      <c r="B61" s="45"/>
    </row>
    <row r="62" spans="1:5">
      <c r="A62" t="s">
        <v>12</v>
      </c>
      <c r="B62" s="45"/>
    </row>
    <row r="63" spans="1:5">
      <c r="A63" t="s">
        <v>19</v>
      </c>
      <c r="B63" s="52"/>
      <c r="C63" s="3"/>
    </row>
    <row r="64" spans="1:5">
      <c r="A64" s="27" t="s">
        <v>38</v>
      </c>
      <c r="B64" s="53">
        <v>1000</v>
      </c>
      <c r="C64" s="25"/>
    </row>
    <row r="65" spans="1:3">
      <c r="A65" s="20" t="s">
        <v>153</v>
      </c>
      <c r="B65" s="46">
        <v>3000</v>
      </c>
      <c r="C65" s="3"/>
    </row>
    <row r="66" spans="1:3">
      <c r="A66" s="20"/>
      <c r="B66" s="46"/>
      <c r="C66" s="3"/>
    </row>
    <row r="67" spans="1:3">
      <c r="A67" s="20"/>
      <c r="B67" s="46"/>
      <c r="C67" s="3"/>
    </row>
    <row r="68" spans="1:3">
      <c r="A68" s="17"/>
      <c r="B68" s="54"/>
    </row>
    <row r="72" spans="1:3" ht="18.75">
      <c r="A72" s="30" t="s">
        <v>102</v>
      </c>
      <c r="B72" s="92">
        <f>F13+G13+H13+I13+F21+G21+H21+H41+D52+B56+B57+B58+B59+B60+B61+B62+B63+B64+B65+B66+B67+B68</f>
        <v>443840</v>
      </c>
    </row>
    <row r="75" spans="1:3">
      <c r="A75" t="s">
        <v>148</v>
      </c>
    </row>
  </sheetData>
  <pageMargins left="0.38" right="0.39" top="0.35" bottom="0.32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0"/>
  <sheetViews>
    <sheetView zoomScaleNormal="100" workbookViewId="0">
      <selection activeCell="C4" sqref="C4"/>
    </sheetView>
  </sheetViews>
  <sheetFormatPr defaultRowHeight="15"/>
  <cols>
    <col min="2" max="2" width="29.85546875" customWidth="1"/>
    <col min="3" max="3" width="15.85546875" customWidth="1"/>
    <col min="4" max="4" width="9.140625" customWidth="1"/>
    <col min="6" max="7" width="10.5703125" customWidth="1"/>
    <col min="8" max="8" width="11.28515625" customWidth="1"/>
  </cols>
  <sheetData>
    <row r="1" spans="1:11" ht="28.5">
      <c r="A1" s="108" t="s">
        <v>40</v>
      </c>
      <c r="B1" s="108"/>
      <c r="C1" s="108"/>
      <c r="D1" s="9" t="s">
        <v>88</v>
      </c>
      <c r="E1" s="109" t="s">
        <v>169</v>
      </c>
      <c r="F1" s="110"/>
      <c r="G1" s="110"/>
      <c r="H1" s="9" t="s">
        <v>41</v>
      </c>
      <c r="I1" s="19">
        <v>2008</v>
      </c>
    </row>
    <row r="2" spans="1:11">
      <c r="A2" s="104"/>
      <c r="B2" s="104"/>
      <c r="C2" s="104"/>
      <c r="D2" s="104"/>
      <c r="E2" s="104"/>
      <c r="F2" s="104"/>
      <c r="G2" s="104"/>
      <c r="H2" s="104"/>
      <c r="I2" s="104"/>
    </row>
    <row r="3" spans="1:11">
      <c r="A3" s="113" t="s">
        <v>32</v>
      </c>
      <c r="B3" s="113"/>
      <c r="C3" s="8"/>
    </row>
    <row r="4" spans="1:11">
      <c r="A4" s="2" t="s">
        <v>31</v>
      </c>
      <c r="B4" s="3"/>
      <c r="C4" s="55">
        <f>Income!D14</f>
        <v>1605000</v>
      </c>
      <c r="K4" s="4"/>
    </row>
    <row r="5" spans="1:11">
      <c r="A5" s="3" t="s">
        <v>10</v>
      </c>
      <c r="B5" s="3"/>
      <c r="C5" s="56">
        <f>Income!D24+Income!D34</f>
        <v>0</v>
      </c>
    </row>
    <row r="6" spans="1:11">
      <c r="A6" s="3" t="s">
        <v>11</v>
      </c>
      <c r="B6" s="3"/>
      <c r="C6" s="56">
        <f>Income!D43</f>
        <v>16000</v>
      </c>
    </row>
    <row r="7" spans="1:11">
      <c r="A7" s="6" t="s">
        <v>47</v>
      </c>
      <c r="B7" s="3"/>
      <c r="C7" s="57">
        <f>SUM(C4:C6)</f>
        <v>1621000</v>
      </c>
    </row>
    <row r="8" spans="1:11">
      <c r="A8" s="7" t="s">
        <v>80</v>
      </c>
      <c r="B8" s="3"/>
      <c r="C8" s="56">
        <f>'Logging Expenses'!J24+'Trucking Expenses'!I21</f>
        <v>0</v>
      </c>
    </row>
    <row r="9" spans="1:11">
      <c r="A9" s="7" t="s">
        <v>79</v>
      </c>
      <c r="B9" s="3"/>
      <c r="C9" s="56">
        <f>'Logging Expenses'!D55</f>
        <v>504900</v>
      </c>
    </row>
    <row r="10" spans="1:11">
      <c r="A10" s="6" t="s">
        <v>48</v>
      </c>
      <c r="B10" s="3"/>
      <c r="C10" s="57">
        <f>C7-C8-C9</f>
        <v>1116100</v>
      </c>
    </row>
    <row r="11" spans="1:11">
      <c r="A11" s="103"/>
      <c r="B11" s="104"/>
      <c r="C11" s="51"/>
      <c r="D11" s="36"/>
      <c r="E11" s="36"/>
      <c r="F11" s="36"/>
      <c r="G11" s="36"/>
      <c r="H11" s="36"/>
      <c r="I11" s="36"/>
      <c r="J11" s="12"/>
      <c r="K11" s="12"/>
    </row>
    <row r="12" spans="1:11">
      <c r="A12" s="113" t="s">
        <v>33</v>
      </c>
      <c r="B12" s="113"/>
      <c r="C12" s="58"/>
    </row>
    <row r="13" spans="1:11">
      <c r="A13" s="115" t="s">
        <v>12</v>
      </c>
      <c r="B13" s="115"/>
      <c r="C13" s="55">
        <f>'Logging Expenses'!B77+'Trucking Expenses'!B62</f>
        <v>0</v>
      </c>
    </row>
    <row r="14" spans="1:11">
      <c r="A14" s="3" t="s">
        <v>13</v>
      </c>
      <c r="B14" s="3"/>
      <c r="C14" s="56">
        <f>'Logging Expenses'!B70+'Trucking Expenses'!B61</f>
        <v>0</v>
      </c>
    </row>
    <row r="15" spans="1:11">
      <c r="A15" s="3" t="s">
        <v>14</v>
      </c>
      <c r="B15" s="3"/>
      <c r="C15" s="56">
        <f>'Logging Expenses'!D65+'Trucking Expenses'!D52</f>
        <v>80000</v>
      </c>
    </row>
    <row r="16" spans="1:11">
      <c r="A16" s="3" t="s">
        <v>15</v>
      </c>
      <c r="B16" s="3"/>
      <c r="C16" s="56">
        <f>'Logging Expenses'!B69</f>
        <v>0</v>
      </c>
    </row>
    <row r="17" spans="1:6">
      <c r="A17" s="102" t="s">
        <v>16</v>
      </c>
      <c r="B17" s="102"/>
      <c r="C17" s="56">
        <f>'Logging Expenses'!F15+'Logging Expenses'!F24+'Trucking Expenses'!F13+'Trucking Expenses'!F21</f>
        <v>432600</v>
      </c>
    </row>
    <row r="18" spans="1:6">
      <c r="A18" s="3" t="s">
        <v>34</v>
      </c>
      <c r="B18" s="3"/>
      <c r="C18" s="56">
        <f>'Logging Expenses'!B71</f>
        <v>3500</v>
      </c>
    </row>
    <row r="19" spans="1:6">
      <c r="A19" s="102" t="s">
        <v>3</v>
      </c>
      <c r="B19" s="102"/>
      <c r="C19" s="56">
        <f>'Logging Expenses'!G15+'Logging Expenses'!G24+'Logging Expenses'!B79+'Trucking Expenses'!G13+'Trucking Expenses'!G21</f>
        <v>16200</v>
      </c>
    </row>
    <row r="20" spans="1:6">
      <c r="A20" s="3" t="s">
        <v>18</v>
      </c>
      <c r="B20" s="3"/>
      <c r="C20" s="56">
        <f>'Logging Expenses'!I38+'Trucking Expenses'!H41</f>
        <v>210600</v>
      </c>
    </row>
    <row r="21" spans="1:6">
      <c r="A21" s="3" t="s">
        <v>0</v>
      </c>
      <c r="B21" s="3"/>
      <c r="C21" s="56">
        <f>'Logging Expenses'!I15+'Logging Expenses'!I24+'Trucking Expenses'!H13+'Trucking Expenses'!H21</f>
        <v>51500</v>
      </c>
    </row>
    <row r="22" spans="1:6">
      <c r="A22" s="3" t="s">
        <v>37</v>
      </c>
      <c r="B22" s="3"/>
      <c r="C22" s="56">
        <f>'Logging Expenses'!B73+'Trucking Expenses'!B57</f>
        <v>0</v>
      </c>
    </row>
    <row r="23" spans="1:6">
      <c r="A23" s="3" t="s">
        <v>59</v>
      </c>
      <c r="B23" s="3"/>
      <c r="C23" s="56">
        <f>'Logging Expenses'!J15+'Trucking Expenses'!I13</f>
        <v>181980</v>
      </c>
    </row>
    <row r="24" spans="1:6">
      <c r="A24" s="102" t="s">
        <v>19</v>
      </c>
      <c r="B24" s="102"/>
      <c r="C24" s="56">
        <f>'Logging Expenses'!B78+'Trucking Expenses'!B63</f>
        <v>5000</v>
      </c>
    </row>
    <row r="25" spans="1:6">
      <c r="A25" s="3" t="s">
        <v>20</v>
      </c>
      <c r="B25" s="3"/>
      <c r="C25" s="56">
        <f>'Logging Expenses'!B74+'Trucking Expenses'!B58</f>
        <v>0</v>
      </c>
      <c r="F25" s="38" t="s">
        <v>161</v>
      </c>
    </row>
    <row r="26" spans="1:6">
      <c r="A26" s="102" t="s">
        <v>21</v>
      </c>
      <c r="B26" s="102"/>
      <c r="C26" s="56">
        <f>'Logging Expenses'!B75+'Trucking Expenses'!B59</f>
        <v>0</v>
      </c>
      <c r="F26" s="38" t="s">
        <v>162</v>
      </c>
    </row>
    <row r="27" spans="1:6">
      <c r="A27" s="3" t="s">
        <v>38</v>
      </c>
      <c r="B27" s="3"/>
      <c r="C27" s="56">
        <f>'Trucking Expenses'!B64</f>
        <v>1000</v>
      </c>
      <c r="F27" s="38" t="s">
        <v>163</v>
      </c>
    </row>
    <row r="28" spans="1:6">
      <c r="A28" s="102" t="s">
        <v>39</v>
      </c>
      <c r="B28" s="102"/>
      <c r="C28" s="56">
        <f>'Logging Expenses'!B76+'Trucking Expenses'!B60</f>
        <v>2500</v>
      </c>
    </row>
    <row r="29" spans="1:6">
      <c r="A29" s="114" t="s">
        <v>87</v>
      </c>
      <c r="B29" s="114"/>
      <c r="C29" s="59"/>
      <c r="F29" s="38" t="s">
        <v>164</v>
      </c>
    </row>
    <row r="30" spans="1:6">
      <c r="A30" s="106" t="str">
        <f>IF('Logging Expenses'!A80=0,"",'Logging Expenses'!A80)</f>
        <v>Ex. Motels/Meals</v>
      </c>
      <c r="B30" s="107"/>
      <c r="C30" s="56">
        <f>'Logging Expenses'!B80</f>
        <v>3500</v>
      </c>
      <c r="F30" s="38" t="s">
        <v>165</v>
      </c>
    </row>
    <row r="31" spans="1:6">
      <c r="A31" s="106" t="str">
        <f>IF('Logging Expenses'!A81=0,"",'Logging Expenses'!A81)</f>
        <v>Ex. Misc. Logging</v>
      </c>
      <c r="B31" s="107"/>
      <c r="C31" s="56">
        <f>'Logging Expenses'!B81</f>
        <v>5000</v>
      </c>
    </row>
    <row r="32" spans="1:6">
      <c r="A32" s="106" t="str">
        <f>IF('Logging Expenses'!A82=0,"",'Logging Expenses'!A82)</f>
        <v/>
      </c>
      <c r="B32" s="107"/>
      <c r="C32" s="56">
        <f>'Logging Expenses'!B82</f>
        <v>0</v>
      </c>
      <c r="F32" s="38" t="s">
        <v>166</v>
      </c>
    </row>
    <row r="33" spans="1:9">
      <c r="A33" s="106" t="str">
        <f>IF('Logging Expenses'!A83=0,"",'Logging Expenses'!A83)</f>
        <v/>
      </c>
      <c r="B33" s="107"/>
      <c r="C33" s="56">
        <f>'Logging Expenses'!B83</f>
        <v>0</v>
      </c>
      <c r="F33" s="38" t="s">
        <v>167</v>
      </c>
    </row>
    <row r="34" spans="1:9">
      <c r="A34" s="106" t="str">
        <f>IF('Trucking Expenses'!A65=0,"",'Trucking Expenses'!A65)</f>
        <v>Ex. Misc. Trucking</v>
      </c>
      <c r="B34" s="107"/>
      <c r="C34" s="56">
        <f>'Trucking Expenses'!B65</f>
        <v>3000</v>
      </c>
      <c r="F34" s="38" t="s">
        <v>168</v>
      </c>
    </row>
    <row r="35" spans="1:9">
      <c r="A35" s="106" t="str">
        <f>IF('Trucking Expenses'!A66=0,"",'Trucking Expenses'!A66)</f>
        <v/>
      </c>
      <c r="B35" s="107"/>
      <c r="C35" s="56">
        <f>'Trucking Expenses'!B66</f>
        <v>0</v>
      </c>
    </row>
    <row r="36" spans="1:9">
      <c r="A36" s="106" t="str">
        <f>IF('Trucking Expenses'!A67=0,"",'Trucking Expenses'!A67)</f>
        <v/>
      </c>
      <c r="B36" s="107"/>
      <c r="C36" s="56">
        <f>'Trucking Expenses'!B67</f>
        <v>0</v>
      </c>
    </row>
    <row r="37" spans="1:9">
      <c r="A37" s="106" t="str">
        <f>IF('Trucking Expenses'!A68=0,"",'Trucking Expenses'!A68)</f>
        <v/>
      </c>
      <c r="B37" s="107"/>
      <c r="C37" s="56">
        <f>'Trucking Expenses'!B68</f>
        <v>0</v>
      </c>
    </row>
    <row r="38" spans="1:9">
      <c r="A38" s="6" t="s">
        <v>49</v>
      </c>
      <c r="B38" s="3"/>
      <c r="C38" s="60">
        <f>SUM(C13:C37)</f>
        <v>996380</v>
      </c>
    </row>
    <row r="39" spans="1:9">
      <c r="A39" s="104"/>
      <c r="B39" s="104"/>
      <c r="C39" s="42"/>
    </row>
    <row r="40" spans="1:9" ht="16.5" thickBot="1">
      <c r="A40" s="111" t="s">
        <v>50</v>
      </c>
      <c r="B40" s="112"/>
      <c r="C40" s="61">
        <f>C10-C38</f>
        <v>119720</v>
      </c>
    </row>
    <row r="41" spans="1:9" ht="15.75" thickTop="1">
      <c r="A41" s="34"/>
      <c r="B41" s="36"/>
      <c r="C41" s="36"/>
      <c r="D41" s="36"/>
      <c r="E41" s="36"/>
      <c r="F41" s="36"/>
      <c r="G41" s="36"/>
      <c r="H41" s="36"/>
      <c r="I41" s="36"/>
    </row>
    <row r="42" spans="1:9">
      <c r="A42" s="36"/>
      <c r="B42" s="36"/>
      <c r="C42" s="36"/>
      <c r="D42" s="36"/>
      <c r="E42" s="36"/>
      <c r="F42" s="36"/>
      <c r="G42" s="36"/>
      <c r="H42" s="36"/>
      <c r="I42" s="36"/>
    </row>
    <row r="43" spans="1:9">
      <c r="A43" s="105" t="s">
        <v>22</v>
      </c>
      <c r="B43" s="105"/>
      <c r="D43" s="32" t="s">
        <v>73</v>
      </c>
      <c r="F43" s="32" t="s">
        <v>72</v>
      </c>
      <c r="H43" s="32" t="s">
        <v>70</v>
      </c>
    </row>
    <row r="44" spans="1:9">
      <c r="A44" t="s">
        <v>36</v>
      </c>
      <c r="D44" s="96">
        <f>(C38-C23)/C10</f>
        <v>0.72968372009676552</v>
      </c>
      <c r="F44" s="5" t="s">
        <v>63</v>
      </c>
      <c r="H44" t="s">
        <v>71</v>
      </c>
    </row>
    <row r="45" spans="1:9">
      <c r="A45" s="104"/>
      <c r="B45" s="104"/>
    </row>
    <row r="46" spans="1:9">
      <c r="A46" s="104"/>
      <c r="B46" s="104"/>
    </row>
    <row r="47" spans="1:9">
      <c r="A47" t="s">
        <v>155</v>
      </c>
      <c r="D47" s="98">
        <f>('Logging Expenses'!L81-'Logging Expenses'!D55)/(Income!B14+Income!B24+Income!B43)</f>
        <v>29.413903743315508</v>
      </c>
      <c r="H47" s="38" t="s">
        <v>89</v>
      </c>
    </row>
    <row r="48" spans="1:9">
      <c r="A48" t="s">
        <v>156</v>
      </c>
      <c r="D48" s="95">
        <f>'Trucking Expenses'!B72/SUM(Income!B14,Income!B34)</f>
        <v>23.991351351351351</v>
      </c>
      <c r="F48" s="5"/>
      <c r="H48" s="38" t="s">
        <v>90</v>
      </c>
    </row>
    <row r="49" spans="1:8">
      <c r="A49" t="s">
        <v>159</v>
      </c>
      <c r="D49" s="97">
        <f>'Logging Expenses'!D55/'Logging Expenses'!B55</f>
        <v>27</v>
      </c>
      <c r="H49" s="38" t="s">
        <v>158</v>
      </c>
    </row>
    <row r="50" spans="1:8">
      <c r="A50" s="38"/>
    </row>
  </sheetData>
  <mergeCells count="26">
    <mergeCell ref="A46:B46"/>
    <mergeCell ref="A45:B45"/>
    <mergeCell ref="A2:I2"/>
    <mergeCell ref="A1:C1"/>
    <mergeCell ref="E1:G1"/>
    <mergeCell ref="A40:B40"/>
    <mergeCell ref="A3:B3"/>
    <mergeCell ref="A12:B12"/>
    <mergeCell ref="A29:B29"/>
    <mergeCell ref="A35:B35"/>
    <mergeCell ref="A36:B36"/>
    <mergeCell ref="A37:B37"/>
    <mergeCell ref="A28:B28"/>
    <mergeCell ref="A13:B13"/>
    <mergeCell ref="A17:B17"/>
    <mergeCell ref="A19:B19"/>
    <mergeCell ref="A24:B24"/>
    <mergeCell ref="A26:B26"/>
    <mergeCell ref="A11:B11"/>
    <mergeCell ref="A39:B39"/>
    <mergeCell ref="A43:B43"/>
    <mergeCell ref="A30:B30"/>
    <mergeCell ref="A31:B31"/>
    <mergeCell ref="A32:B32"/>
    <mergeCell ref="A33:B33"/>
    <mergeCell ref="A34:B34"/>
  </mergeCells>
  <pageMargins left="0.25" right="0.25" top="0.75" bottom="0.75" header="0.3" footer="0.3"/>
  <pageSetup scale="8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Directions</vt:lpstr>
      <vt:lpstr>Income</vt:lpstr>
      <vt:lpstr>Logging Expenses</vt:lpstr>
      <vt:lpstr>Trucking Expenses</vt:lpstr>
      <vt:lpstr>Cash Flow Analysis</vt:lpstr>
      <vt:lpstr>Sheet1</vt:lpstr>
      <vt:lpstr>'Cash Flow Analysis'!Print_Area</vt:lpstr>
      <vt:lpstr>Directions!Print_Area</vt:lpstr>
    </vt:vector>
  </TitlesOfParts>
  <Company>AgStar Financial Services, ACA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Miska</dc:creator>
  <cp:lastModifiedBy>Chris</cp:lastModifiedBy>
  <cp:lastPrinted>2009-08-10T21:45:17Z</cp:lastPrinted>
  <dcterms:created xsi:type="dcterms:W3CDTF">2008-03-13T01:29:34Z</dcterms:created>
  <dcterms:modified xsi:type="dcterms:W3CDTF">2009-08-26T19:31:16Z</dcterms:modified>
</cp:coreProperties>
</file>